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7"/>
  </bookViews>
  <sheets>
    <sheet name="стр.1 2018" sheetId="1" r:id="rId1"/>
    <sheet name="стр.2 2018" sheetId="2" r:id="rId2"/>
    <sheet name="стр.1 2019" sheetId="3" r:id="rId3"/>
    <sheet name="стр.2 2019" sheetId="4" r:id="rId4"/>
    <sheet name="стр.1 2020" sheetId="5" r:id="rId5"/>
    <sheet name="стр.2 2020" sheetId="6" r:id="rId6"/>
    <sheet name="стр.1 2021" sheetId="7" r:id="rId7"/>
    <sheet name="стр.2 2021" sheetId="8" r:id="rId8"/>
  </sheets>
  <definedNames>
    <definedName name="_xlnm.Print_Area" localSheetId="0">'стр.1 2018'!$A$1:$DD$58</definedName>
    <definedName name="_xlnm.Print_Area" localSheetId="2">'стр.1 2019'!$A$1:$DD$58</definedName>
    <definedName name="_xlnm.Print_Area" localSheetId="4">'стр.1 2020'!$A$1:$DD$58</definedName>
    <definedName name="_xlnm.Print_Area" localSheetId="6">'стр.1 2021'!$A$1:$DD$58</definedName>
    <definedName name="_xlnm.Print_Area" localSheetId="1">'стр.2 2018'!$A$1:$FK$29</definedName>
    <definedName name="_xlnm.Print_Area" localSheetId="3">'стр.2 2019'!$A$1:$FK$29</definedName>
    <definedName name="_xlnm.Print_Area" localSheetId="5">'стр.2 2020'!$A$1:$FK$29</definedName>
    <definedName name="_xlnm.Print_Area" localSheetId="7">'стр.2 2021'!$A$1:$FK$29</definedName>
  </definedNames>
  <calcPr fullCalcOnLoad="1"/>
</workbook>
</file>

<file path=xl/sharedStrings.xml><?xml version="1.0" encoding="utf-8"?>
<sst xmlns="http://schemas.openxmlformats.org/spreadsheetml/2006/main" count="600" uniqueCount="105">
  <si>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</si>
  <si>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</si>
  <si>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</si>
  <si>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</si>
  <si>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</si>
  <si>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</si>
  <si>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</si>
  <si>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</si>
  <si>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</si>
  <si>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</si>
  <si>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</si>
  <si>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</si>
  <si>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</si>
  <si>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</si>
  <si>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</si>
  <si>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</si>
  <si>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</si>
  <si>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</si>
  <si>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</si>
  <si>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</si>
  <si>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</si>
  <si>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</si>
  <si>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</si>
  <si>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</si>
  <si>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</si>
  <si>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</si>
  <si>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</si>
  <si>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</si>
  <si>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</si>
  <si>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</si>
  <si>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</si>
  <si>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</si>
  <si>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</si>
  <si>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</si>
  <si>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</si>
  <si>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</si>
  <si>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</si>
  <si>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</si>
  <si>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</si>
  <si>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</si>
  <si>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</si>
  <si>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</si>
  <si>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</si>
  <si>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</si>
  <si>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</si>
  <si>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</si>
  <si>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</si>
  <si>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</si>
  <si>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</si>
  <si>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</si>
  <si>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</si>
  <si>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</si>
  <si>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</si>
  <si>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</si>
  <si>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</si>
  <si>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</si>
  <si>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</si>
  <si>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</si>
  <si>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</si>
  <si>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</si>
  <si>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</si>
  <si>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</si>
  <si>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</si>
  <si>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</si>
  <si>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</si>
  <si>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</si>
  <si>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</si>
  <si>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</si>
  <si>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</si>
  <si>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</si>
  <si>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</si>
  <si>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</si>
  <si>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</si>
  <si>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</si>
  <si>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</si>
  <si>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</si>
  <si>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</si>
  <si>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</si>
  <si>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</si>
  <si>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</si>
  <si>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</si>
  <si>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</si>
  <si>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</si>
  <si>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</si>
  <si>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</si>
  <si>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</si>
  <si>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</si>
  <si>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</si>
  <si>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</si>
  <si>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</si>
  <si>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</si>
  <si>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</si>
  <si>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</si>
  <si>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</si>
  <si>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</si>
  <si>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</si>
  <si>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</si>
  <si>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</si>
  <si>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</si>
  <si>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АО "Гидрострой"</t>
  </si>
  <si>
    <t>2018</t>
  </si>
  <si>
    <t>в тыс.руб.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</si>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</sst>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 indent="1"/>
    </xf>
    <xf numFmtId="0" fontId="8" fillId="0" borderId="15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left" wrapText="1" indent="2"/>
    </xf>
    <xf numFmtId="0" fontId="8" fillId="0" borderId="15" xfId="0" applyFont="1" applyFill="1" applyBorder="1" applyAlignment="1">
      <alignment horizontal="left" wrapText="1" indent="2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49" fontId="7" fillId="0" borderId="27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9">
      <selection activeCell="CN27" sqref="CN27:DD46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</row>
    <row r="4" spans="1:108" s="6" customFormat="1" ht="1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08" s="6" customFormat="1" ht="15" customHeight="1">
      <c r="A5" s="41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6" customFormat="1" ht="15" customHeight="1">
      <c r="A6" s="41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57" t="s">
        <v>100</v>
      </c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9" t="s">
        <v>99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0" t="s">
        <v>9</v>
      </c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58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60"/>
      <c r="BJ14" s="58" t="s">
        <v>17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60"/>
      <c r="BW14" s="38" t="s">
        <v>18</v>
      </c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s="13" customFormat="1" ht="12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3"/>
      <c r="BJ15" s="61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3"/>
      <c r="BW15" s="71">
        <v>1</v>
      </c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</row>
    <row r="16" spans="1:108" s="13" customFormat="1" ht="12.75">
      <c r="A16" s="14"/>
      <c r="B16" s="67" t="s">
        <v>11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8"/>
      <c r="BJ16" s="36" t="s">
        <v>19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64">
        <f>123368.024/1000</f>
        <v>123.368024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s="13" customFormat="1" ht="12.75">
      <c r="A17" s="14"/>
      <c r="B17" s="65" t="s">
        <v>12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6"/>
      <c r="BJ17" s="34" t="s">
        <v>20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64">
        <v>123.37</v>
      </c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13" customFormat="1" ht="12.75">
      <c r="A18" s="14"/>
      <c r="B18" s="65" t="s">
        <v>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6"/>
      <c r="BJ18" s="34" t="s">
        <v>21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s="13" customFormat="1" ht="12.75">
      <c r="A19" s="14"/>
      <c r="B19" s="67" t="s">
        <v>14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8"/>
      <c r="BJ19" s="36" t="s">
        <v>22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s="13" customFormat="1" ht="12.75">
      <c r="A20" s="14"/>
      <c r="B20" s="67" t="s">
        <v>15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8"/>
      <c r="BJ20" s="36" t="s">
        <v>23</v>
      </c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5">
        <v>277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</row>
    <row r="21" ht="12" customHeight="1"/>
    <row r="22" spans="1:108" s="7" customFormat="1" ht="15" customHeight="1">
      <c r="A22" s="56" t="s">
        <v>96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42" t="s">
        <v>24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  <c r="BJ24" s="48" t="s">
        <v>17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0"/>
      <c r="BW24" s="55" t="s">
        <v>3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 t="s">
        <v>4</v>
      </c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s="2" customFormat="1" ht="12.7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7"/>
      <c r="BJ25" s="51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3"/>
      <c r="BW25" s="54">
        <v>1</v>
      </c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>
        <v>2</v>
      </c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</row>
    <row r="26" spans="1:108" s="17" customFormat="1" ht="12.75">
      <c r="A26" s="38" t="s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40"/>
      <c r="BJ26" s="36" t="s">
        <v>27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7">
        <f>85299695.3/1000</f>
        <v>85299.69529999999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>
        <v>84431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13" customFormat="1" ht="12.75">
      <c r="A27" s="14"/>
      <c r="B27" s="32" t="s">
        <v>52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4" t="s">
        <v>28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5">
        <f>76654+1</f>
        <v>76655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>
        <v>75089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spans="1:108" s="13" customFormat="1" ht="12.75">
      <c r="A28" s="14"/>
      <c r="B28" s="32" t="s">
        <v>53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4" t="s">
        <v>29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>
        <v>4075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>
        <v>4166</v>
      </c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</row>
    <row r="29" spans="1:108" s="13" customFormat="1" ht="25.5" customHeight="1">
      <c r="A29" s="14"/>
      <c r="B29" s="32" t="s">
        <v>54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4" t="s">
        <v>30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spans="1:108" s="13" customFormat="1" ht="12.75">
      <c r="A30" s="14"/>
      <c r="B30" s="32" t="s">
        <v>55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4" t="s">
        <v>31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5">
        <v>2291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>
        <v>2390</v>
      </c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</row>
    <row r="31" spans="1:108" s="13" customFormat="1" ht="12.75">
      <c r="A31" s="14"/>
      <c r="B31" s="32" t="s">
        <v>56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4" t="s">
        <v>32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5">
        <v>1843</v>
      </c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>
        <v>2269</v>
      </c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</row>
    <row r="32" spans="1:108" s="13" customFormat="1" ht="12.75">
      <c r="A32" s="14"/>
      <c r="B32" s="32" t="s">
        <v>57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4" t="s">
        <v>33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</row>
    <row r="33" spans="1:108" s="13" customFormat="1" ht="12.75">
      <c r="A33" s="14"/>
      <c r="B33" s="72" t="s">
        <v>58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34" t="s">
        <v>35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</row>
    <row r="34" spans="1:108" s="13" customFormat="1" ht="12.75">
      <c r="A34" s="14"/>
      <c r="B34" s="72" t="s">
        <v>59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3"/>
      <c r="BJ34" s="34" t="s">
        <v>36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</row>
    <row r="35" spans="1:108" s="13" customFormat="1" ht="12.75">
      <c r="A35" s="14"/>
      <c r="B35" s="72" t="s">
        <v>60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3"/>
      <c r="BJ35" s="34" t="s">
        <v>37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</row>
    <row r="36" spans="1:108" s="13" customFormat="1" ht="12.75">
      <c r="A36" s="14"/>
      <c r="B36" s="74" t="s">
        <v>97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5"/>
      <c r="BJ36" s="34" t="s">
        <v>38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</row>
    <row r="37" spans="1:108" s="13" customFormat="1" ht="12.75">
      <c r="A37" s="14"/>
      <c r="B37" s="74" t="s">
        <v>98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5"/>
      <c r="BJ37" s="34" t="s">
        <v>39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</row>
    <row r="38" spans="1:108" s="13" customFormat="1" ht="12.75">
      <c r="A38" s="14"/>
      <c r="B38" s="72" t="s">
        <v>61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3"/>
      <c r="BJ38" s="34" t="s">
        <v>40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</row>
    <row r="39" spans="1:108" s="13" customFormat="1" ht="12.75">
      <c r="A39" s="14"/>
      <c r="B39" s="72" t="s">
        <v>62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3"/>
      <c r="BJ39" s="34" t="s">
        <v>41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</row>
    <row r="40" spans="1:108" s="13" customFormat="1" ht="12.75">
      <c r="A40" s="14"/>
      <c r="B40" s="74" t="s">
        <v>63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5"/>
      <c r="BJ40" s="34" t="s">
        <v>43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</row>
    <row r="41" spans="1:108" s="13" customFormat="1" ht="12.75">
      <c r="A41" s="14"/>
      <c r="B41" s="72" t="s">
        <v>64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3"/>
      <c r="BJ41" s="34" t="s">
        <v>42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</row>
    <row r="42" spans="1:108" s="13" customFormat="1" ht="12.75">
      <c r="A42" s="14"/>
      <c r="B42" s="74" t="s">
        <v>65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5"/>
      <c r="BJ42" s="34" t="s">
        <v>44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</row>
    <row r="43" spans="1:108" s="13" customFormat="1" ht="12.75">
      <c r="A43" s="14"/>
      <c r="B43" s="74" t="s">
        <v>66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5"/>
      <c r="BJ43" s="34" t="s">
        <v>45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</row>
    <row r="44" spans="1:108" s="13" customFormat="1" ht="12.75">
      <c r="A44" s="14"/>
      <c r="B44" s="72" t="s">
        <v>67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  <c r="BJ44" s="34" t="s">
        <v>46</v>
      </c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</row>
    <row r="45" spans="1:108" s="13" customFormat="1" ht="12.75">
      <c r="A45" s="14"/>
      <c r="B45" s="32" t="s">
        <v>68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3"/>
      <c r="BJ45" s="34" t="s">
        <v>34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5">
        <v>436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>
        <v>517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</row>
    <row r="46" spans="1:108" s="13" customFormat="1" ht="12.75">
      <c r="A46" s="14"/>
      <c r="B46" s="32" t="s">
        <v>69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3"/>
      <c r="BJ46" s="34" t="s">
        <v>47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</row>
    <row r="47" spans="1:108" s="17" customFormat="1" ht="12.75">
      <c r="A47" s="15"/>
      <c r="B47" s="76" t="s">
        <v>70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7"/>
      <c r="BJ47" s="36" t="s">
        <v>48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7">
        <v>6319709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>
        <f>4128647+98820+318410</f>
        <v>4545877</v>
      </c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</row>
    <row r="48" spans="1:108" s="13" customFormat="1" ht="27.75" customHeight="1" thickBot="1">
      <c r="A48" s="20"/>
      <c r="B48" s="83" t="s">
        <v>71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4"/>
      <c r="BJ48" s="85" t="s">
        <v>49</v>
      </c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6">
        <f>361+8957+420999</f>
        <v>430317</v>
      </c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>
        <v>383076</v>
      </c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</row>
    <row r="49" spans="1:108" s="18" customFormat="1" ht="13.5" customHeight="1" thickBot="1">
      <c r="A49" s="21"/>
      <c r="B49" s="78" t="s">
        <v>72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9"/>
      <c r="BJ49" s="80" t="s">
        <v>50</v>
      </c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1">
        <f>BW47+BW48</f>
        <v>6750026</v>
      </c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>
        <f>CN47+CN48</f>
        <v>4928953</v>
      </c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s="17" customFormat="1" ht="13.5" customHeight="1">
      <c r="A50" s="22"/>
      <c r="B50" s="88" t="s">
        <v>73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9"/>
      <c r="BJ50" s="90" t="s">
        <v>51</v>
      </c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1">
        <f>BW49-CN49</f>
        <v>1821073</v>
      </c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87" t="s">
        <v>77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</row>
    <row r="56" spans="2:108" s="1" customFormat="1" ht="24" customHeight="1">
      <c r="B56" s="87" t="s">
        <v>78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</row>
    <row r="57" spans="2:108" s="1" customFormat="1" ht="24" customHeight="1">
      <c r="B57" s="87" t="s">
        <v>79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17:BI17"/>
    <mergeCell ref="B18:BI18"/>
    <mergeCell ref="B19:BI19"/>
    <mergeCell ref="B20:BI20"/>
    <mergeCell ref="B29:BI29"/>
    <mergeCell ref="BJ29:BV29"/>
    <mergeCell ref="BW17:DD17"/>
    <mergeCell ref="BW18:DD18"/>
    <mergeCell ref="BJ16:BV16"/>
    <mergeCell ref="BJ14:BV15"/>
    <mergeCell ref="BW19:DD19"/>
    <mergeCell ref="BW20:DD20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29"/>
  <sheetViews>
    <sheetView view="pageBreakPreview" zoomScaleSheetLayoutView="100" zoomScalePageLayoutView="0" workbookViewId="0" topLeftCell="A1">
      <selection activeCell="DB17" sqref="DB17:DJ17"/>
    </sheetView>
  </sheetViews>
  <sheetFormatPr defaultColWidth="0.875" defaultRowHeight="12.75"/>
  <cols>
    <col min="1" max="64" width="0.875" style="13" customWidth="1"/>
    <col min="65" max="65" width="2.00390625" style="13" customWidth="1"/>
    <col min="66" max="86" width="0.875" style="13" customWidth="1"/>
    <col min="87" max="87" width="2.625" style="13" customWidth="1"/>
    <col min="88" max="95" width="0.875" style="13" customWidth="1"/>
    <col min="96" max="96" width="1.875" style="13" customWidth="1"/>
    <col min="97" max="170" width="0.875" style="13" customWidth="1"/>
    <col min="171" max="171" width="10.00390625" style="13" bestFit="1" customWidth="1"/>
    <col min="172" max="16384" width="0.875" style="13" customWidth="1"/>
  </cols>
  <sheetData>
    <row r="1" spans="2:166" ht="15" customHeight="1">
      <c r="B1" s="56" t="s">
        <v>89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spans="157:166" ht="11.25" customHeight="1">
      <c r="FA2" s="92" t="s">
        <v>101</v>
      </c>
      <c r="FB2" s="92"/>
      <c r="FC2" s="92"/>
      <c r="FD2" s="92"/>
      <c r="FE2" s="92"/>
      <c r="FF2" s="92"/>
      <c r="FG2" s="92"/>
      <c r="FH2" s="92"/>
      <c r="FI2" s="92"/>
      <c r="FJ2" s="92"/>
    </row>
    <row r="3" spans="1:167" s="2" customFormat="1" ht="12.75" customHeigh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4"/>
      <c r="AV3" s="48" t="s">
        <v>17</v>
      </c>
      <c r="AW3" s="104"/>
      <c r="AX3" s="104"/>
      <c r="AY3" s="104"/>
      <c r="AZ3" s="104"/>
      <c r="BA3" s="104"/>
      <c r="BB3" s="104"/>
      <c r="BC3" s="105"/>
      <c r="BD3" s="42" t="s">
        <v>82</v>
      </c>
      <c r="BE3" s="43"/>
      <c r="BF3" s="43"/>
      <c r="BG3" s="43"/>
      <c r="BH3" s="43"/>
      <c r="BI3" s="43"/>
      <c r="BJ3" s="43"/>
      <c r="BK3" s="43"/>
      <c r="BL3" s="43"/>
      <c r="BM3" s="43"/>
      <c r="BN3" s="44"/>
      <c r="BO3" s="38" t="s">
        <v>83</v>
      </c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40"/>
    </row>
    <row r="4" spans="1:167" s="2" customFormat="1" ht="113.25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6"/>
      <c r="AV4" s="106"/>
      <c r="AW4" s="107"/>
      <c r="AX4" s="107"/>
      <c r="AY4" s="107"/>
      <c r="AZ4" s="107"/>
      <c r="BA4" s="107"/>
      <c r="BB4" s="107"/>
      <c r="BC4" s="108"/>
      <c r="BD4" s="45"/>
      <c r="BE4" s="46"/>
      <c r="BF4" s="46"/>
      <c r="BG4" s="46"/>
      <c r="BH4" s="46"/>
      <c r="BI4" s="46"/>
      <c r="BJ4" s="46"/>
      <c r="BK4" s="46"/>
      <c r="BL4" s="46"/>
      <c r="BM4" s="46"/>
      <c r="BN4" s="47"/>
      <c r="BO4" s="93" t="s">
        <v>93</v>
      </c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 t="s">
        <v>94</v>
      </c>
      <c r="CB4" s="93"/>
      <c r="CC4" s="93"/>
      <c r="CD4" s="93"/>
      <c r="CE4" s="93"/>
      <c r="CF4" s="93"/>
      <c r="CG4" s="93"/>
      <c r="CH4" s="93"/>
      <c r="CI4" s="93"/>
      <c r="CJ4" s="93" t="s">
        <v>84</v>
      </c>
      <c r="CK4" s="93"/>
      <c r="CL4" s="93"/>
      <c r="CM4" s="93"/>
      <c r="CN4" s="93"/>
      <c r="CO4" s="93"/>
      <c r="CP4" s="93"/>
      <c r="CQ4" s="93"/>
      <c r="CR4" s="93"/>
      <c r="CS4" s="93" t="s">
        <v>92</v>
      </c>
      <c r="CT4" s="93"/>
      <c r="CU4" s="93"/>
      <c r="CV4" s="93"/>
      <c r="CW4" s="93"/>
      <c r="CX4" s="93"/>
      <c r="CY4" s="93"/>
      <c r="CZ4" s="93"/>
      <c r="DA4" s="93"/>
      <c r="DB4" s="93" t="s">
        <v>85</v>
      </c>
      <c r="DC4" s="93"/>
      <c r="DD4" s="93"/>
      <c r="DE4" s="93"/>
      <c r="DF4" s="93"/>
      <c r="DG4" s="93"/>
      <c r="DH4" s="93"/>
      <c r="DI4" s="93"/>
      <c r="DJ4" s="93"/>
      <c r="DK4" s="93" t="s">
        <v>87</v>
      </c>
      <c r="DL4" s="93"/>
      <c r="DM4" s="93"/>
      <c r="DN4" s="93"/>
      <c r="DO4" s="93"/>
      <c r="DP4" s="93"/>
      <c r="DQ4" s="93"/>
      <c r="DR4" s="93"/>
      <c r="DS4" s="93"/>
      <c r="DT4" s="93"/>
      <c r="DU4" s="93" t="s">
        <v>86</v>
      </c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 t="s">
        <v>90</v>
      </c>
      <c r="EK4" s="93"/>
      <c r="EL4" s="93"/>
      <c r="EM4" s="93"/>
      <c r="EN4" s="93"/>
      <c r="EO4" s="93"/>
      <c r="EP4" s="93"/>
      <c r="EQ4" s="93"/>
      <c r="ER4" s="93"/>
      <c r="ES4" s="93" t="s">
        <v>91</v>
      </c>
      <c r="ET4" s="93"/>
      <c r="EU4" s="93"/>
      <c r="EV4" s="93"/>
      <c r="EW4" s="93"/>
      <c r="EX4" s="93"/>
      <c r="EY4" s="93"/>
      <c r="EZ4" s="93"/>
      <c r="FA4" s="93"/>
      <c r="FB4" s="93"/>
      <c r="FC4" s="93" t="s">
        <v>88</v>
      </c>
      <c r="FD4" s="93"/>
      <c r="FE4" s="93"/>
      <c r="FF4" s="93"/>
      <c r="FG4" s="93"/>
      <c r="FH4" s="93"/>
      <c r="FI4" s="93"/>
      <c r="FJ4" s="93"/>
      <c r="FK4" s="93"/>
    </row>
    <row r="5" spans="1:167" s="2" customFormat="1" ht="12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/>
      <c r="AV5" s="109"/>
      <c r="AW5" s="110"/>
      <c r="AX5" s="110"/>
      <c r="AY5" s="110"/>
      <c r="AZ5" s="110"/>
      <c r="BA5" s="110"/>
      <c r="BB5" s="110"/>
      <c r="BC5" s="111"/>
      <c r="BD5" s="54">
        <v>1</v>
      </c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>
        <v>2</v>
      </c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>
        <v>3</v>
      </c>
      <c r="CB5" s="54"/>
      <c r="CC5" s="54"/>
      <c r="CD5" s="54"/>
      <c r="CE5" s="54"/>
      <c r="CF5" s="54"/>
      <c r="CG5" s="54"/>
      <c r="CH5" s="54"/>
      <c r="CI5" s="54"/>
      <c r="CJ5" s="54">
        <v>4</v>
      </c>
      <c r="CK5" s="54"/>
      <c r="CL5" s="54"/>
      <c r="CM5" s="54"/>
      <c r="CN5" s="54"/>
      <c r="CO5" s="54"/>
      <c r="CP5" s="54"/>
      <c r="CQ5" s="54"/>
      <c r="CR5" s="54"/>
      <c r="CS5" s="54">
        <v>5</v>
      </c>
      <c r="CT5" s="54"/>
      <c r="CU5" s="54"/>
      <c r="CV5" s="54"/>
      <c r="CW5" s="54"/>
      <c r="CX5" s="54"/>
      <c r="CY5" s="54"/>
      <c r="CZ5" s="54"/>
      <c r="DA5" s="54"/>
      <c r="DB5" s="54">
        <v>6</v>
      </c>
      <c r="DC5" s="54"/>
      <c r="DD5" s="54"/>
      <c r="DE5" s="54"/>
      <c r="DF5" s="54"/>
      <c r="DG5" s="54"/>
      <c r="DH5" s="54"/>
      <c r="DI5" s="54"/>
      <c r="DJ5" s="54"/>
      <c r="DK5" s="54">
        <v>7</v>
      </c>
      <c r="DL5" s="54"/>
      <c r="DM5" s="54"/>
      <c r="DN5" s="54"/>
      <c r="DO5" s="54"/>
      <c r="DP5" s="54"/>
      <c r="DQ5" s="54"/>
      <c r="DR5" s="54"/>
      <c r="DS5" s="54"/>
      <c r="DT5" s="54"/>
      <c r="DU5" s="54">
        <v>8</v>
      </c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>
        <v>9</v>
      </c>
      <c r="EK5" s="54"/>
      <c r="EL5" s="54"/>
      <c r="EM5" s="54"/>
      <c r="EN5" s="54"/>
      <c r="EO5" s="54"/>
      <c r="EP5" s="54"/>
      <c r="EQ5" s="54"/>
      <c r="ER5" s="54"/>
      <c r="ES5" s="54">
        <v>10</v>
      </c>
      <c r="ET5" s="54"/>
      <c r="EU5" s="54"/>
      <c r="EV5" s="54"/>
      <c r="EW5" s="54"/>
      <c r="EX5" s="54"/>
      <c r="EY5" s="54"/>
      <c r="EZ5" s="54"/>
      <c r="FA5" s="54"/>
      <c r="FB5" s="54"/>
      <c r="FC5" s="54">
        <v>11</v>
      </c>
      <c r="FD5" s="54"/>
      <c r="FE5" s="54"/>
      <c r="FF5" s="54"/>
      <c r="FG5" s="54"/>
      <c r="FH5" s="54"/>
      <c r="FI5" s="54"/>
      <c r="FJ5" s="54"/>
      <c r="FK5" s="54"/>
    </row>
    <row r="6" spans="1:171" s="17" customFormat="1" ht="13.5" customHeight="1">
      <c r="A6" s="15"/>
      <c r="B6" s="99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100"/>
      <c r="AV6" s="36" t="s">
        <v>27</v>
      </c>
      <c r="AW6" s="36"/>
      <c r="AX6" s="36"/>
      <c r="AY6" s="36"/>
      <c r="AZ6" s="36"/>
      <c r="BA6" s="36"/>
      <c r="BB6" s="36"/>
      <c r="BC6" s="36"/>
      <c r="BD6" s="37">
        <v>84431</v>
      </c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>
        <v>6295</v>
      </c>
      <c r="CB6" s="37"/>
      <c r="CC6" s="37"/>
      <c r="CD6" s="37"/>
      <c r="CE6" s="37"/>
      <c r="CF6" s="37"/>
      <c r="CG6" s="37"/>
      <c r="CH6" s="37"/>
      <c r="CI6" s="37"/>
      <c r="CJ6" s="37">
        <v>24413</v>
      </c>
      <c r="CK6" s="37"/>
      <c r="CL6" s="37"/>
      <c r="CM6" s="37"/>
      <c r="CN6" s="37"/>
      <c r="CO6" s="37"/>
      <c r="CP6" s="37"/>
      <c r="CQ6" s="37"/>
      <c r="CR6" s="37"/>
      <c r="CS6" s="37">
        <v>4975</v>
      </c>
      <c r="CT6" s="37"/>
      <c r="CU6" s="37"/>
      <c r="CV6" s="37"/>
      <c r="CW6" s="37"/>
      <c r="CX6" s="37"/>
      <c r="CY6" s="37"/>
      <c r="CZ6" s="37"/>
      <c r="DA6" s="37"/>
      <c r="DB6" s="37">
        <v>13871</v>
      </c>
      <c r="DC6" s="37"/>
      <c r="DD6" s="37"/>
      <c r="DE6" s="37"/>
      <c r="DF6" s="37"/>
      <c r="DG6" s="37"/>
      <c r="DH6" s="37"/>
      <c r="DI6" s="37"/>
      <c r="DJ6" s="37"/>
      <c r="DK6" s="37">
        <v>34877</v>
      </c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O6" s="17">
        <f>(610871+1296+67092+10198362+12893334-14656+3485+1297510+1152774+16223+3511742)/1000</f>
        <v>29738.033</v>
      </c>
    </row>
    <row r="7" spans="1:167" ht="13.5" customHeight="1">
      <c r="A7" s="16"/>
      <c r="B7" s="97" t="s">
        <v>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8"/>
      <c r="AV7" s="34" t="s">
        <v>28</v>
      </c>
      <c r="AW7" s="34"/>
      <c r="AX7" s="34"/>
      <c r="AY7" s="34"/>
      <c r="AZ7" s="34"/>
      <c r="BA7" s="34"/>
      <c r="BB7" s="34"/>
      <c r="BC7" s="34"/>
      <c r="BD7" s="35">
        <v>75089</v>
      </c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>
        <v>5595</v>
      </c>
      <c r="CB7" s="35"/>
      <c r="CC7" s="35"/>
      <c r="CD7" s="35"/>
      <c r="CE7" s="35"/>
      <c r="CF7" s="35"/>
      <c r="CG7" s="35"/>
      <c r="CH7" s="35"/>
      <c r="CI7" s="35"/>
      <c r="CJ7" s="35">
        <v>21700</v>
      </c>
      <c r="CK7" s="35"/>
      <c r="CL7" s="35"/>
      <c r="CM7" s="35"/>
      <c r="CN7" s="35"/>
      <c r="CO7" s="35"/>
      <c r="CP7" s="35"/>
      <c r="CQ7" s="35"/>
      <c r="CR7" s="35"/>
      <c r="CS7" s="35">
        <v>4422</v>
      </c>
      <c r="CT7" s="35"/>
      <c r="CU7" s="35"/>
      <c r="CV7" s="35"/>
      <c r="CW7" s="35"/>
      <c r="CX7" s="35"/>
      <c r="CY7" s="35"/>
      <c r="CZ7" s="35"/>
      <c r="DA7" s="35"/>
      <c r="DB7" s="35">
        <v>12329</v>
      </c>
      <c r="DC7" s="35"/>
      <c r="DD7" s="35"/>
      <c r="DE7" s="35"/>
      <c r="DF7" s="35"/>
      <c r="DG7" s="35"/>
      <c r="DH7" s="35"/>
      <c r="DI7" s="35"/>
      <c r="DJ7" s="35"/>
      <c r="DK7" s="35">
        <v>31043</v>
      </c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</row>
    <row r="8" spans="1:167" ht="13.5" customHeight="1">
      <c r="A8" s="14"/>
      <c r="B8" s="32" t="s">
        <v>53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29</v>
      </c>
      <c r="AW8" s="34"/>
      <c r="AX8" s="34"/>
      <c r="AY8" s="34"/>
      <c r="AZ8" s="34"/>
      <c r="BA8" s="34"/>
      <c r="BB8" s="34"/>
      <c r="BC8" s="34"/>
      <c r="BD8" s="35">
        <v>4166</v>
      </c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>
        <v>311</v>
      </c>
      <c r="CB8" s="35"/>
      <c r="CC8" s="35"/>
      <c r="CD8" s="35"/>
      <c r="CE8" s="35"/>
      <c r="CF8" s="35"/>
      <c r="CG8" s="35"/>
      <c r="CH8" s="35"/>
      <c r="CI8" s="35"/>
      <c r="CJ8" s="35">
        <v>1206</v>
      </c>
      <c r="CK8" s="35"/>
      <c r="CL8" s="35"/>
      <c r="CM8" s="35"/>
      <c r="CN8" s="35"/>
      <c r="CO8" s="35"/>
      <c r="CP8" s="35"/>
      <c r="CQ8" s="35"/>
      <c r="CR8" s="35"/>
      <c r="CS8" s="35">
        <v>246</v>
      </c>
      <c r="CT8" s="35"/>
      <c r="CU8" s="35"/>
      <c r="CV8" s="35"/>
      <c r="CW8" s="35"/>
      <c r="CX8" s="35"/>
      <c r="CY8" s="35"/>
      <c r="CZ8" s="35"/>
      <c r="DA8" s="35"/>
      <c r="DB8" s="35">
        <v>685</v>
      </c>
      <c r="DC8" s="35"/>
      <c r="DD8" s="35"/>
      <c r="DE8" s="35"/>
      <c r="DF8" s="35"/>
      <c r="DG8" s="35"/>
      <c r="DH8" s="35"/>
      <c r="DI8" s="35"/>
      <c r="DJ8" s="35"/>
      <c r="DK8" s="35">
        <v>1718</v>
      </c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</row>
    <row r="9" spans="1:167" ht="26.25" customHeight="1">
      <c r="A9" s="14"/>
      <c r="B9" s="32" t="s">
        <v>80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34" t="s">
        <v>30</v>
      </c>
      <c r="AW9" s="34"/>
      <c r="AX9" s="34"/>
      <c r="AY9" s="34"/>
      <c r="AZ9" s="34"/>
      <c r="BA9" s="34"/>
      <c r="BB9" s="34"/>
      <c r="BC9" s="34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</row>
    <row r="10" spans="1:167" ht="13.5" customHeight="1">
      <c r="A10" s="14"/>
      <c r="B10" s="67" t="s">
        <v>55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V10" s="34" t="s">
        <v>31</v>
      </c>
      <c r="AW10" s="34"/>
      <c r="AX10" s="34"/>
      <c r="AY10" s="34"/>
      <c r="AZ10" s="34"/>
      <c r="BA10" s="34"/>
      <c r="BB10" s="34"/>
      <c r="BC10" s="34"/>
      <c r="BD10" s="35">
        <v>2390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>
        <v>179</v>
      </c>
      <c r="CB10" s="35"/>
      <c r="CC10" s="35"/>
      <c r="CD10" s="35"/>
      <c r="CE10" s="35"/>
      <c r="CF10" s="35"/>
      <c r="CG10" s="35"/>
      <c r="CH10" s="35"/>
      <c r="CI10" s="35"/>
      <c r="CJ10" s="35">
        <v>693</v>
      </c>
      <c r="CK10" s="35"/>
      <c r="CL10" s="35"/>
      <c r="CM10" s="35"/>
      <c r="CN10" s="35"/>
      <c r="CO10" s="35"/>
      <c r="CP10" s="35"/>
      <c r="CQ10" s="35"/>
      <c r="CR10" s="35"/>
      <c r="CS10" s="35">
        <v>141</v>
      </c>
      <c r="CT10" s="35"/>
      <c r="CU10" s="35"/>
      <c r="CV10" s="35"/>
      <c r="CW10" s="35"/>
      <c r="CX10" s="35"/>
      <c r="CY10" s="35"/>
      <c r="CZ10" s="35"/>
      <c r="DA10" s="35"/>
      <c r="DB10" s="35">
        <v>394</v>
      </c>
      <c r="DC10" s="35"/>
      <c r="DD10" s="35"/>
      <c r="DE10" s="35"/>
      <c r="DF10" s="35"/>
      <c r="DG10" s="35"/>
      <c r="DH10" s="35"/>
      <c r="DI10" s="35"/>
      <c r="DJ10" s="35"/>
      <c r="DK10" s="35">
        <v>983</v>
      </c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</row>
    <row r="11" spans="1:167" ht="13.5" customHeight="1">
      <c r="A11" s="14"/>
      <c r="B11" s="32" t="s">
        <v>56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 t="s">
        <v>32</v>
      </c>
      <c r="AW11" s="34"/>
      <c r="AX11" s="34"/>
      <c r="AY11" s="34"/>
      <c r="AZ11" s="34"/>
      <c r="BA11" s="34"/>
      <c r="BB11" s="34"/>
      <c r="BC11" s="34"/>
      <c r="BD11" s="35">
        <v>2269</v>
      </c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>
        <v>171</v>
      </c>
      <c r="CB11" s="35"/>
      <c r="CC11" s="35"/>
      <c r="CD11" s="35"/>
      <c r="CE11" s="35"/>
      <c r="CF11" s="35"/>
      <c r="CG11" s="35"/>
      <c r="CH11" s="35"/>
      <c r="CI11" s="35"/>
      <c r="CJ11" s="35">
        <v>663</v>
      </c>
      <c r="CK11" s="35"/>
      <c r="CL11" s="35"/>
      <c r="CM11" s="35"/>
      <c r="CN11" s="35"/>
      <c r="CO11" s="35"/>
      <c r="CP11" s="35"/>
      <c r="CQ11" s="35"/>
      <c r="CR11" s="35"/>
      <c r="CS11" s="35">
        <v>135</v>
      </c>
      <c r="CT11" s="35"/>
      <c r="CU11" s="35"/>
      <c r="CV11" s="35"/>
      <c r="CW11" s="35"/>
      <c r="CX11" s="35"/>
      <c r="CY11" s="35"/>
      <c r="CZ11" s="35"/>
      <c r="DA11" s="35"/>
      <c r="DB11" s="35">
        <v>377</v>
      </c>
      <c r="DC11" s="35"/>
      <c r="DD11" s="35"/>
      <c r="DE11" s="35"/>
      <c r="DF11" s="35"/>
      <c r="DG11" s="35"/>
      <c r="DH11" s="35"/>
      <c r="DI11" s="35"/>
      <c r="DJ11" s="35"/>
      <c r="DK11" s="35">
        <v>923</v>
      </c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</row>
    <row r="12" spans="1:167" ht="13.5" customHeight="1">
      <c r="A12" s="14"/>
      <c r="B12" s="32" t="s">
        <v>57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 t="s">
        <v>33</v>
      </c>
      <c r="AW12" s="34"/>
      <c r="AX12" s="34"/>
      <c r="AY12" s="34"/>
      <c r="AZ12" s="34"/>
      <c r="BA12" s="34"/>
      <c r="BB12" s="34"/>
      <c r="BC12" s="34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</row>
    <row r="13" spans="1:167" ht="13.5" customHeight="1">
      <c r="A13" s="14"/>
      <c r="B13" s="72" t="s">
        <v>58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3"/>
      <c r="AV13" s="34" t="s">
        <v>35</v>
      </c>
      <c r="AW13" s="34"/>
      <c r="AX13" s="34"/>
      <c r="AY13" s="34"/>
      <c r="AZ13" s="34"/>
      <c r="BA13" s="34"/>
      <c r="BB13" s="34"/>
      <c r="BC13" s="34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</row>
    <row r="14" spans="1:167" ht="13.5" customHeight="1">
      <c r="A14" s="14"/>
      <c r="B14" s="72" t="s">
        <v>59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  <c r="AV14" s="34" t="s">
        <v>36</v>
      </c>
      <c r="AW14" s="34"/>
      <c r="AX14" s="34"/>
      <c r="AY14" s="34"/>
      <c r="AZ14" s="34"/>
      <c r="BA14" s="34"/>
      <c r="BB14" s="34"/>
      <c r="BC14" s="34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ht="13.5" customHeight="1">
      <c r="A15" s="14"/>
      <c r="B15" s="72" t="s">
        <v>60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3"/>
      <c r="AV15" s="34" t="s">
        <v>37</v>
      </c>
      <c r="AW15" s="34"/>
      <c r="AX15" s="34"/>
      <c r="AY15" s="34"/>
      <c r="AZ15" s="34"/>
      <c r="BA15" s="34"/>
      <c r="BB15" s="34"/>
      <c r="BC15" s="34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</row>
    <row r="16" spans="1:167" ht="13.5" customHeight="1">
      <c r="A16" s="14"/>
      <c r="B16" s="74" t="s">
        <v>97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5"/>
      <c r="AV16" s="34" t="s">
        <v>38</v>
      </c>
      <c r="AW16" s="34"/>
      <c r="AX16" s="34"/>
      <c r="AY16" s="34"/>
      <c r="AZ16" s="34"/>
      <c r="BA16" s="34"/>
      <c r="BB16" s="34"/>
      <c r="BC16" s="34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pans="1:167" ht="13.5" customHeight="1">
      <c r="A17" s="14"/>
      <c r="B17" s="74" t="s">
        <v>98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5"/>
      <c r="AV17" s="34" t="s">
        <v>39</v>
      </c>
      <c r="AW17" s="34"/>
      <c r="AX17" s="34"/>
      <c r="AY17" s="34"/>
      <c r="AZ17" s="34"/>
      <c r="BA17" s="34"/>
      <c r="BB17" s="34"/>
      <c r="BC17" s="34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</row>
    <row r="18" spans="1:167" ht="13.5" customHeight="1">
      <c r="A18" s="14"/>
      <c r="B18" s="72" t="s">
        <v>61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3"/>
      <c r="AV18" s="34" t="s">
        <v>40</v>
      </c>
      <c r="AW18" s="34"/>
      <c r="AX18" s="34"/>
      <c r="AY18" s="34"/>
      <c r="AZ18" s="34"/>
      <c r="BA18" s="34"/>
      <c r="BB18" s="34"/>
      <c r="BC18" s="34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</row>
    <row r="19" spans="1:167" ht="13.5" customHeight="1">
      <c r="A19" s="14"/>
      <c r="B19" s="72" t="s">
        <v>62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34" t="s">
        <v>41</v>
      </c>
      <c r="AW19" s="34"/>
      <c r="AX19" s="34"/>
      <c r="AY19" s="34"/>
      <c r="AZ19" s="34"/>
      <c r="BA19" s="34"/>
      <c r="BB19" s="34"/>
      <c r="BC19" s="34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</row>
    <row r="20" spans="1:167" ht="13.5" customHeight="1">
      <c r="A20" s="14"/>
      <c r="B20" s="74" t="s">
        <v>63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5"/>
      <c r="AV20" s="34" t="s">
        <v>43</v>
      </c>
      <c r="AW20" s="34"/>
      <c r="AX20" s="34"/>
      <c r="AY20" s="34"/>
      <c r="AZ20" s="34"/>
      <c r="BA20" s="34"/>
      <c r="BB20" s="34"/>
      <c r="BC20" s="34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</row>
    <row r="21" spans="1:167" ht="13.5" customHeight="1">
      <c r="A21" s="14"/>
      <c r="B21" s="72" t="s">
        <v>64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3"/>
      <c r="AV21" s="34" t="s">
        <v>42</v>
      </c>
      <c r="AW21" s="34"/>
      <c r="AX21" s="34"/>
      <c r="AY21" s="34"/>
      <c r="AZ21" s="34"/>
      <c r="BA21" s="34"/>
      <c r="BB21" s="34"/>
      <c r="BC21" s="34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ht="13.5" customHeight="1">
      <c r="A22" s="14"/>
      <c r="B22" s="74" t="s">
        <v>65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5"/>
      <c r="AV22" s="34" t="s">
        <v>44</v>
      </c>
      <c r="AW22" s="34"/>
      <c r="AX22" s="34"/>
      <c r="AY22" s="34"/>
      <c r="AZ22" s="34"/>
      <c r="BA22" s="34"/>
      <c r="BB22" s="34"/>
      <c r="BC22" s="34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ht="13.5" customHeight="1">
      <c r="A23" s="14"/>
      <c r="B23" s="74" t="s">
        <v>66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5"/>
      <c r="AV23" s="34" t="s">
        <v>45</v>
      </c>
      <c r="AW23" s="34"/>
      <c r="AX23" s="34"/>
      <c r="AY23" s="34"/>
      <c r="AZ23" s="34"/>
      <c r="BA23" s="34"/>
      <c r="BB23" s="34"/>
      <c r="BC23" s="34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</row>
    <row r="24" spans="1:167" ht="13.5" customHeight="1">
      <c r="A24" s="14"/>
      <c r="B24" s="72" t="s">
        <v>67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34" t="s">
        <v>46</v>
      </c>
      <c r="AW24" s="34"/>
      <c r="AX24" s="34"/>
      <c r="AY24" s="34"/>
      <c r="AZ24" s="34"/>
      <c r="BA24" s="34"/>
      <c r="BB24" s="34"/>
      <c r="BC24" s="34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ht="13.5" customHeight="1">
      <c r="A25" s="14"/>
      <c r="B25" s="32" t="s">
        <v>68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/>
      <c r="AV25" s="34" t="s">
        <v>34</v>
      </c>
      <c r="AW25" s="34"/>
      <c r="AX25" s="34"/>
      <c r="AY25" s="34"/>
      <c r="AZ25" s="34"/>
      <c r="BA25" s="34"/>
      <c r="BB25" s="34"/>
      <c r="BC25" s="34"/>
      <c r="BD25" s="35">
        <v>517</v>
      </c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>
        <v>39</v>
      </c>
      <c r="CB25" s="35"/>
      <c r="CC25" s="35"/>
      <c r="CD25" s="35"/>
      <c r="CE25" s="35"/>
      <c r="CF25" s="35"/>
      <c r="CG25" s="35"/>
      <c r="CH25" s="35"/>
      <c r="CI25" s="35"/>
      <c r="CJ25" s="35">
        <v>151</v>
      </c>
      <c r="CK25" s="35"/>
      <c r="CL25" s="35"/>
      <c r="CM25" s="35"/>
      <c r="CN25" s="35"/>
      <c r="CO25" s="35"/>
      <c r="CP25" s="35"/>
      <c r="CQ25" s="35"/>
      <c r="CR25" s="35"/>
      <c r="CS25" s="35">
        <v>31</v>
      </c>
      <c r="CT25" s="35"/>
      <c r="CU25" s="35"/>
      <c r="CV25" s="35"/>
      <c r="CW25" s="35"/>
      <c r="CX25" s="35"/>
      <c r="CY25" s="35"/>
      <c r="CZ25" s="35"/>
      <c r="DA25" s="35"/>
      <c r="DB25" s="35">
        <v>86</v>
      </c>
      <c r="DC25" s="35"/>
      <c r="DD25" s="35"/>
      <c r="DE25" s="35"/>
      <c r="DF25" s="35"/>
      <c r="DG25" s="35"/>
      <c r="DH25" s="35"/>
      <c r="DI25" s="35"/>
      <c r="DJ25" s="35"/>
      <c r="DK25" s="35">
        <v>210</v>
      </c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</row>
    <row r="26" spans="1:167" ht="13.5" customHeight="1">
      <c r="A26" s="14"/>
      <c r="B26" s="32" t="s">
        <v>69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3"/>
      <c r="AV26" s="34" t="s">
        <v>47</v>
      </c>
      <c r="AW26" s="34"/>
      <c r="AX26" s="34"/>
      <c r="AY26" s="34"/>
      <c r="AZ26" s="34"/>
      <c r="BA26" s="34"/>
      <c r="BB26" s="34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</row>
    <row r="27" spans="1:167" s="17" customFormat="1" ht="13.5" customHeight="1">
      <c r="A27" s="15"/>
      <c r="B27" s="76" t="s">
        <v>81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36" t="s">
        <v>48</v>
      </c>
      <c r="AW27" s="36"/>
      <c r="AX27" s="36"/>
      <c r="AY27" s="36"/>
      <c r="AZ27" s="36"/>
      <c r="BA27" s="36"/>
      <c r="BB27" s="36"/>
      <c r="BC27" s="36"/>
      <c r="BD27" s="37">
        <f>'стр.1 2018'!CN47</f>
        <v>4545877</v>
      </c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123">
        <v>2124493</v>
      </c>
      <c r="CB27" s="123"/>
      <c r="CC27" s="123"/>
      <c r="CD27" s="123"/>
      <c r="CE27" s="123"/>
      <c r="CF27" s="123"/>
      <c r="CG27" s="123"/>
      <c r="CH27" s="123"/>
      <c r="CI27" s="123"/>
      <c r="CJ27" s="123">
        <v>1172355</v>
      </c>
      <c r="CK27" s="123"/>
      <c r="CL27" s="123"/>
      <c r="CM27" s="123"/>
      <c r="CN27" s="123"/>
      <c r="CO27" s="123"/>
      <c r="CP27" s="123"/>
      <c r="CQ27" s="123"/>
      <c r="CR27" s="123"/>
      <c r="CS27" s="123">
        <v>163957</v>
      </c>
      <c r="CT27" s="123"/>
      <c r="CU27" s="123"/>
      <c r="CV27" s="123"/>
      <c r="CW27" s="123"/>
      <c r="CX27" s="123"/>
      <c r="CY27" s="123"/>
      <c r="CZ27" s="123"/>
      <c r="DA27" s="123"/>
      <c r="DB27" s="123">
        <v>244358</v>
      </c>
      <c r="DC27" s="123"/>
      <c r="DD27" s="123"/>
      <c r="DE27" s="123"/>
      <c r="DF27" s="123"/>
      <c r="DG27" s="123"/>
      <c r="DH27" s="123"/>
      <c r="DI27" s="123"/>
      <c r="DJ27" s="123"/>
      <c r="DK27" s="123">
        <f>667971+172744-1</f>
        <v>840714</v>
      </c>
      <c r="DL27" s="123"/>
      <c r="DM27" s="123"/>
      <c r="DN27" s="123"/>
      <c r="DO27" s="123"/>
      <c r="DP27" s="123"/>
      <c r="DQ27" s="123"/>
      <c r="DR27" s="123"/>
      <c r="DS27" s="123"/>
      <c r="DT27" s="123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</row>
    <row r="28" spans="1:167" s="18" customFormat="1" ht="14.25" customHeight="1">
      <c r="A28" s="19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112" t="s">
        <v>49</v>
      </c>
      <c r="AW28" s="112"/>
      <c r="AX28" s="112"/>
      <c r="AY28" s="112"/>
      <c r="AZ28" s="112"/>
      <c r="BA28" s="112"/>
      <c r="BB28" s="112"/>
      <c r="BC28" s="112"/>
      <c r="BD28" s="113">
        <f>'стр.1 2018'!CN48</f>
        <v>383076</v>
      </c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>
        <v>9496</v>
      </c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>
        <v>0</v>
      </c>
      <c r="EK28" s="113"/>
      <c r="EL28" s="113"/>
      <c r="EM28" s="113"/>
      <c r="EN28" s="113"/>
      <c r="EO28" s="113"/>
      <c r="EP28" s="113"/>
      <c r="EQ28" s="113"/>
      <c r="ER28" s="113"/>
      <c r="ES28" s="113">
        <v>19646</v>
      </c>
      <c r="ET28" s="113"/>
      <c r="EU28" s="113"/>
      <c r="EV28" s="113"/>
      <c r="EW28" s="113"/>
      <c r="EX28" s="113"/>
      <c r="EY28" s="113"/>
      <c r="EZ28" s="113"/>
      <c r="FA28" s="113"/>
      <c r="FB28" s="113"/>
      <c r="FC28" s="113">
        <v>353934</v>
      </c>
      <c r="FD28" s="113"/>
      <c r="FE28" s="113"/>
      <c r="FF28" s="113"/>
      <c r="FG28" s="113"/>
      <c r="FH28" s="113"/>
      <c r="FI28" s="113"/>
      <c r="FJ28" s="113"/>
      <c r="FK28" s="113"/>
    </row>
    <row r="29" spans="1:167" s="18" customFormat="1" ht="14.25" customHeight="1">
      <c r="A29" s="114" t="s">
        <v>72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6"/>
      <c r="AV29" s="103" t="s">
        <v>50</v>
      </c>
      <c r="AW29" s="103"/>
      <c r="AX29" s="103"/>
      <c r="AY29" s="103"/>
      <c r="AZ29" s="103"/>
      <c r="BA29" s="103"/>
      <c r="BB29" s="103"/>
      <c r="BC29" s="103"/>
      <c r="BD29" s="113">
        <f>BD27+BD28</f>
        <v>4928953</v>
      </c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</row>
  </sheetData>
  <sheetProtection/>
  <mergeCells count="339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BO29:BZ29"/>
    <mergeCell ref="CA29:CI29"/>
    <mergeCell ref="CJ29:CR29"/>
    <mergeCell ref="CS29:DA29"/>
    <mergeCell ref="DB29:DJ29"/>
    <mergeCell ref="DK29:DT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J5:CR5"/>
    <mergeCell ref="BD25:BN25"/>
    <mergeCell ref="BD26:BN26"/>
    <mergeCell ref="BD27:BN27"/>
    <mergeCell ref="BD28:BN28"/>
    <mergeCell ref="BD21:BN21"/>
    <mergeCell ref="BD22:BN22"/>
    <mergeCell ref="BD23:BN23"/>
    <mergeCell ref="BD24:BN24"/>
    <mergeCell ref="BD17:BN17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BO7:BZ7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B9:DJ9"/>
    <mergeCell ref="DK9:DT9"/>
    <mergeCell ref="EJ10:ER10"/>
    <mergeCell ref="ES10:FB10"/>
    <mergeCell ref="FC10:FK10"/>
    <mergeCell ref="DU11:EI11"/>
    <mergeCell ref="EJ11:ER11"/>
    <mergeCell ref="ES11:FB11"/>
    <mergeCell ref="FC11:FK11"/>
    <mergeCell ref="FA2:FJ2"/>
    <mergeCell ref="BD14:BN14"/>
    <mergeCell ref="B16:AU16"/>
    <mergeCell ref="AV16:BC16"/>
    <mergeCell ref="BD15:BN15"/>
    <mergeCell ref="BD16:BN16"/>
    <mergeCell ref="AV15:BC15"/>
    <mergeCell ref="B15:AU15"/>
    <mergeCell ref="BO11:BZ11"/>
    <mergeCell ref="CA11:CI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0">
      <selection activeCell="CN27" sqref="CN27:DD27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</row>
    <row r="4" spans="1:108" s="6" customFormat="1" ht="1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08" s="6" customFormat="1" ht="15" customHeight="1">
      <c r="A5" s="41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6" customFormat="1" ht="15" customHeight="1">
      <c r="A6" s="41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57" t="s">
        <v>102</v>
      </c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9" t="s">
        <v>99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0" t="s">
        <v>9</v>
      </c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58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60"/>
      <c r="BJ14" s="58" t="s">
        <v>17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60"/>
      <c r="BW14" s="38" t="s">
        <v>18</v>
      </c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s="13" customFormat="1" ht="12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3"/>
      <c r="BJ15" s="61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3"/>
      <c r="BW15" s="71">
        <v>1</v>
      </c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</row>
    <row r="16" spans="1:108" s="13" customFormat="1" ht="12.75">
      <c r="A16" s="14"/>
      <c r="B16" s="67" t="s">
        <v>11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8"/>
      <c r="BJ16" s="36" t="s">
        <v>19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64">
        <v>75.24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s="13" customFormat="1" ht="12.75">
      <c r="A17" s="14"/>
      <c r="B17" s="65" t="s">
        <v>12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6"/>
      <c r="BJ17" s="34" t="s">
        <v>20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64">
        <v>75.24</v>
      </c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13" customFormat="1" ht="12.75">
      <c r="A18" s="14"/>
      <c r="B18" s="65" t="s">
        <v>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6"/>
      <c r="BJ18" s="34" t="s">
        <v>21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s="13" customFormat="1" ht="12.75">
      <c r="A19" s="14"/>
      <c r="B19" s="67" t="s">
        <v>14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8"/>
      <c r="BJ19" s="36" t="s">
        <v>22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s="13" customFormat="1" ht="12.75">
      <c r="A20" s="14"/>
      <c r="B20" s="67" t="s">
        <v>15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8"/>
      <c r="BJ20" s="36" t="s">
        <v>23</v>
      </c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5">
        <v>194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</row>
    <row r="21" ht="12" customHeight="1"/>
    <row r="22" spans="1:108" s="7" customFormat="1" ht="15" customHeight="1">
      <c r="A22" s="56" t="s">
        <v>96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42" t="s">
        <v>24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  <c r="BJ24" s="48" t="s">
        <v>17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0"/>
      <c r="BW24" s="55" t="s">
        <v>3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 t="s">
        <v>4</v>
      </c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s="2" customFormat="1" ht="12.7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7"/>
      <c r="BJ25" s="51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3"/>
      <c r="BW25" s="54">
        <v>1</v>
      </c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>
        <v>2</v>
      </c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</row>
    <row r="26" spans="1:108" s="17" customFormat="1" ht="12.75">
      <c r="A26" s="38" t="s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40"/>
      <c r="BJ26" s="36" t="s">
        <v>27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7">
        <v>54252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>
        <v>83425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13" customFormat="1" ht="12.75">
      <c r="A27" s="14"/>
      <c r="B27" s="32" t="s">
        <v>52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4" t="s">
        <v>28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5">
        <v>49780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>
        <v>77149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spans="1:108" s="13" customFormat="1" ht="12.75">
      <c r="A28" s="14"/>
      <c r="B28" s="32" t="s">
        <v>53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4" t="s">
        <v>29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>
        <v>1477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>
        <v>1735</v>
      </c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</row>
    <row r="29" spans="1:108" s="13" customFormat="1" ht="25.5" customHeight="1">
      <c r="A29" s="14"/>
      <c r="B29" s="32" t="s">
        <v>54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4" t="s">
        <v>30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spans="1:108" s="13" customFormat="1" ht="12.75">
      <c r="A30" s="14"/>
      <c r="B30" s="32" t="s">
        <v>55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4" t="s">
        <v>31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5">
        <v>1339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>
        <v>2305</v>
      </c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</row>
    <row r="31" spans="1:108" s="13" customFormat="1" ht="12.75">
      <c r="A31" s="14"/>
      <c r="B31" s="32" t="s">
        <v>56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4" t="s">
        <v>32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5">
        <v>1274</v>
      </c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>
        <v>1736</v>
      </c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</row>
    <row r="32" spans="1:108" s="13" customFormat="1" ht="12.75">
      <c r="A32" s="14"/>
      <c r="B32" s="32" t="s">
        <v>57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4" t="s">
        <v>33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</row>
    <row r="33" spans="1:108" s="13" customFormat="1" ht="12.75">
      <c r="A33" s="14"/>
      <c r="B33" s="72" t="s">
        <v>58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34" t="s">
        <v>35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</row>
    <row r="34" spans="1:108" s="13" customFormat="1" ht="12.75">
      <c r="A34" s="14"/>
      <c r="B34" s="72" t="s">
        <v>59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3"/>
      <c r="BJ34" s="34" t="s">
        <v>36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</row>
    <row r="35" spans="1:108" s="13" customFormat="1" ht="12.75">
      <c r="A35" s="14"/>
      <c r="B35" s="72" t="s">
        <v>60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3"/>
      <c r="BJ35" s="34" t="s">
        <v>37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</row>
    <row r="36" spans="1:108" s="13" customFormat="1" ht="12.75">
      <c r="A36" s="14"/>
      <c r="B36" s="74" t="s">
        <v>97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5"/>
      <c r="BJ36" s="34" t="s">
        <v>38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</row>
    <row r="37" spans="1:108" s="13" customFormat="1" ht="12.75">
      <c r="A37" s="14"/>
      <c r="B37" s="74" t="s">
        <v>98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5"/>
      <c r="BJ37" s="34" t="s">
        <v>39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</row>
    <row r="38" spans="1:108" s="13" customFormat="1" ht="12.75">
      <c r="A38" s="14"/>
      <c r="B38" s="72" t="s">
        <v>61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3"/>
      <c r="BJ38" s="34" t="s">
        <v>40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</row>
    <row r="39" spans="1:108" s="13" customFormat="1" ht="12.75">
      <c r="A39" s="14"/>
      <c r="B39" s="72" t="s">
        <v>62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3"/>
      <c r="BJ39" s="34" t="s">
        <v>41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</row>
    <row r="40" spans="1:108" s="13" customFormat="1" ht="12.75">
      <c r="A40" s="14"/>
      <c r="B40" s="74" t="s">
        <v>63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5"/>
      <c r="BJ40" s="34" t="s">
        <v>43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</row>
    <row r="41" spans="1:108" s="13" customFormat="1" ht="12.75">
      <c r="A41" s="14"/>
      <c r="B41" s="72" t="s">
        <v>64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3"/>
      <c r="BJ41" s="34" t="s">
        <v>42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</row>
    <row r="42" spans="1:108" s="13" customFormat="1" ht="12.75">
      <c r="A42" s="14"/>
      <c r="B42" s="74" t="s">
        <v>65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5"/>
      <c r="BJ42" s="34" t="s">
        <v>44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</row>
    <row r="43" spans="1:108" s="13" customFormat="1" ht="12.75">
      <c r="A43" s="14"/>
      <c r="B43" s="74" t="s">
        <v>66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5"/>
      <c r="BJ43" s="34" t="s">
        <v>45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</row>
    <row r="44" spans="1:108" s="13" customFormat="1" ht="12.75">
      <c r="A44" s="14"/>
      <c r="B44" s="72" t="s">
        <v>67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  <c r="BJ44" s="34" t="s">
        <v>46</v>
      </c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</row>
    <row r="45" spans="1:108" s="13" customFormat="1" ht="12.75">
      <c r="A45" s="14"/>
      <c r="B45" s="32" t="s">
        <v>68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3"/>
      <c r="BJ45" s="34" t="s">
        <v>34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5">
        <v>382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>
        <v>500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</row>
    <row r="46" spans="1:108" s="13" customFormat="1" ht="12.75">
      <c r="A46" s="14"/>
      <c r="B46" s="32" t="s">
        <v>69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3"/>
      <c r="BJ46" s="34" t="s">
        <v>47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</row>
    <row r="47" spans="1:108" s="17" customFormat="1" ht="12.75">
      <c r="A47" s="15"/>
      <c r="B47" s="76" t="s">
        <v>70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7"/>
      <c r="BJ47" s="36" t="s">
        <v>48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7">
        <v>5319709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>
        <v>4670464</v>
      </c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</row>
    <row r="48" spans="1:108" s="13" customFormat="1" ht="27.75" customHeight="1" thickBot="1">
      <c r="A48" s="20"/>
      <c r="B48" s="83" t="s">
        <v>71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4"/>
      <c r="BJ48" s="85" t="s">
        <v>49</v>
      </c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6">
        <v>485801</v>
      </c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>
        <v>283076</v>
      </c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</row>
    <row r="49" spans="1:108" s="18" customFormat="1" ht="13.5" customHeight="1" thickBot="1">
      <c r="A49" s="21"/>
      <c r="B49" s="78" t="s">
        <v>72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9"/>
      <c r="BJ49" s="80" t="s">
        <v>50</v>
      </c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1">
        <f>BW47+BW48</f>
        <v>5805510</v>
      </c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>
        <f>CN47+CN48</f>
        <v>4953540</v>
      </c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s="17" customFormat="1" ht="13.5" customHeight="1">
      <c r="A50" s="22"/>
      <c r="B50" s="88" t="s">
        <v>73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9"/>
      <c r="BJ50" s="90" t="s">
        <v>51</v>
      </c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1">
        <f>BW49-CN49</f>
        <v>851970</v>
      </c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87" t="s">
        <v>77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</row>
    <row r="56" spans="2:108" s="1" customFormat="1" ht="24" customHeight="1">
      <c r="B56" s="87" t="s">
        <v>78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</row>
    <row r="57" spans="2:108" s="1" customFormat="1" ht="24" customHeight="1">
      <c r="B57" s="87" t="s">
        <v>79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BD7" sqref="BD7:BN26"/>
    </sheetView>
  </sheetViews>
  <sheetFormatPr defaultColWidth="0.875" defaultRowHeight="12.75"/>
  <cols>
    <col min="1" max="64" width="0.875" style="24" customWidth="1"/>
    <col min="65" max="65" width="2.00390625" style="24" customWidth="1"/>
    <col min="66" max="86" width="0.875" style="24" customWidth="1"/>
    <col min="87" max="87" width="2.625" style="24" customWidth="1"/>
    <col min="88" max="95" width="0.875" style="24" customWidth="1"/>
    <col min="96" max="96" width="1.875" style="24" customWidth="1"/>
    <col min="97" max="170" width="0.875" style="24" customWidth="1"/>
    <col min="171" max="171" width="10.00390625" style="24" bestFit="1" customWidth="1"/>
    <col min="172" max="16384" width="0.875" style="24" customWidth="1"/>
  </cols>
  <sheetData>
    <row r="1" spans="2:166" ht="15" customHeight="1">
      <c r="B1" s="146" t="s">
        <v>89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</row>
    <row r="2" spans="157:166" ht="11.25" customHeight="1">
      <c r="FA2" s="118" t="s">
        <v>101</v>
      </c>
      <c r="FB2" s="118"/>
      <c r="FC2" s="118"/>
      <c r="FD2" s="118"/>
      <c r="FE2" s="118"/>
      <c r="FF2" s="118"/>
      <c r="FG2" s="118"/>
      <c r="FH2" s="118"/>
      <c r="FI2" s="118"/>
      <c r="FJ2" s="118"/>
    </row>
    <row r="3" spans="1:167" s="25" customFormat="1" ht="12.75" customHeight="1">
      <c r="A3" s="147" t="s">
        <v>24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9"/>
      <c r="AV3" s="153" t="s">
        <v>17</v>
      </c>
      <c r="AW3" s="154"/>
      <c r="AX3" s="154"/>
      <c r="AY3" s="154"/>
      <c r="AZ3" s="154"/>
      <c r="BA3" s="154"/>
      <c r="BB3" s="154"/>
      <c r="BC3" s="155"/>
      <c r="BD3" s="147" t="s">
        <v>82</v>
      </c>
      <c r="BE3" s="148"/>
      <c r="BF3" s="148"/>
      <c r="BG3" s="148"/>
      <c r="BH3" s="148"/>
      <c r="BI3" s="148"/>
      <c r="BJ3" s="148"/>
      <c r="BK3" s="148"/>
      <c r="BL3" s="148"/>
      <c r="BM3" s="148"/>
      <c r="BN3" s="149"/>
      <c r="BO3" s="165" t="s">
        <v>83</v>
      </c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7"/>
    </row>
    <row r="4" spans="1:167" s="25" customFormat="1" ht="113.2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56"/>
      <c r="AW4" s="157"/>
      <c r="AX4" s="157"/>
      <c r="AY4" s="157"/>
      <c r="AZ4" s="157"/>
      <c r="BA4" s="157"/>
      <c r="BB4" s="157"/>
      <c r="BC4" s="158"/>
      <c r="BD4" s="162"/>
      <c r="BE4" s="163"/>
      <c r="BF4" s="163"/>
      <c r="BG4" s="163"/>
      <c r="BH4" s="163"/>
      <c r="BI4" s="163"/>
      <c r="BJ4" s="163"/>
      <c r="BK4" s="163"/>
      <c r="BL4" s="163"/>
      <c r="BM4" s="163"/>
      <c r="BN4" s="164"/>
      <c r="BO4" s="145" t="s">
        <v>93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 t="s">
        <v>94</v>
      </c>
      <c r="CB4" s="145"/>
      <c r="CC4" s="145"/>
      <c r="CD4" s="145"/>
      <c r="CE4" s="145"/>
      <c r="CF4" s="145"/>
      <c r="CG4" s="145"/>
      <c r="CH4" s="145"/>
      <c r="CI4" s="145"/>
      <c r="CJ4" s="145" t="s">
        <v>84</v>
      </c>
      <c r="CK4" s="145"/>
      <c r="CL4" s="145"/>
      <c r="CM4" s="145"/>
      <c r="CN4" s="145"/>
      <c r="CO4" s="145"/>
      <c r="CP4" s="145"/>
      <c r="CQ4" s="145"/>
      <c r="CR4" s="145"/>
      <c r="CS4" s="145" t="s">
        <v>92</v>
      </c>
      <c r="CT4" s="145"/>
      <c r="CU4" s="145"/>
      <c r="CV4" s="145"/>
      <c r="CW4" s="145"/>
      <c r="CX4" s="145"/>
      <c r="CY4" s="145"/>
      <c r="CZ4" s="145"/>
      <c r="DA4" s="145"/>
      <c r="DB4" s="145" t="s">
        <v>85</v>
      </c>
      <c r="DC4" s="145"/>
      <c r="DD4" s="145"/>
      <c r="DE4" s="145"/>
      <c r="DF4" s="145"/>
      <c r="DG4" s="145"/>
      <c r="DH4" s="145"/>
      <c r="DI4" s="145"/>
      <c r="DJ4" s="145"/>
      <c r="DK4" s="145" t="s">
        <v>87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5" t="s">
        <v>86</v>
      </c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 t="s">
        <v>90</v>
      </c>
      <c r="EK4" s="145"/>
      <c r="EL4" s="145"/>
      <c r="EM4" s="145"/>
      <c r="EN4" s="145"/>
      <c r="EO4" s="145"/>
      <c r="EP4" s="145"/>
      <c r="EQ4" s="145"/>
      <c r="ER4" s="145"/>
      <c r="ES4" s="145" t="s">
        <v>91</v>
      </c>
      <c r="ET4" s="145"/>
      <c r="EU4" s="145"/>
      <c r="EV4" s="145"/>
      <c r="EW4" s="145"/>
      <c r="EX4" s="145"/>
      <c r="EY4" s="145"/>
      <c r="EZ4" s="145"/>
      <c r="FA4" s="145"/>
      <c r="FB4" s="145"/>
      <c r="FC4" s="145" t="s">
        <v>88</v>
      </c>
      <c r="FD4" s="145"/>
      <c r="FE4" s="145"/>
      <c r="FF4" s="145"/>
      <c r="FG4" s="145"/>
      <c r="FH4" s="145"/>
      <c r="FI4" s="145"/>
      <c r="FJ4" s="145"/>
      <c r="FK4" s="145"/>
    </row>
    <row r="5" spans="1:167" s="25" customFormat="1" ht="12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2"/>
      <c r="AV5" s="159"/>
      <c r="AW5" s="160"/>
      <c r="AX5" s="160"/>
      <c r="AY5" s="160"/>
      <c r="AZ5" s="160"/>
      <c r="BA5" s="160"/>
      <c r="BB5" s="160"/>
      <c r="BC5" s="161"/>
      <c r="BD5" s="144">
        <v>1</v>
      </c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>
        <v>2</v>
      </c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>
        <v>3</v>
      </c>
      <c r="CB5" s="144"/>
      <c r="CC5" s="144"/>
      <c r="CD5" s="144"/>
      <c r="CE5" s="144"/>
      <c r="CF5" s="144"/>
      <c r="CG5" s="144"/>
      <c r="CH5" s="144"/>
      <c r="CI5" s="144"/>
      <c r="CJ5" s="144">
        <v>4</v>
      </c>
      <c r="CK5" s="144"/>
      <c r="CL5" s="144"/>
      <c r="CM5" s="144"/>
      <c r="CN5" s="144"/>
      <c r="CO5" s="144"/>
      <c r="CP5" s="144"/>
      <c r="CQ5" s="144"/>
      <c r="CR5" s="144"/>
      <c r="CS5" s="144">
        <v>5</v>
      </c>
      <c r="CT5" s="144"/>
      <c r="CU5" s="144"/>
      <c r="CV5" s="144"/>
      <c r="CW5" s="144"/>
      <c r="CX5" s="144"/>
      <c r="CY5" s="144"/>
      <c r="CZ5" s="144"/>
      <c r="DA5" s="144"/>
      <c r="DB5" s="144">
        <v>6</v>
      </c>
      <c r="DC5" s="144"/>
      <c r="DD5" s="144"/>
      <c r="DE5" s="144"/>
      <c r="DF5" s="144"/>
      <c r="DG5" s="144"/>
      <c r="DH5" s="144"/>
      <c r="DI5" s="144"/>
      <c r="DJ5" s="144"/>
      <c r="DK5" s="144">
        <v>7</v>
      </c>
      <c r="DL5" s="144"/>
      <c r="DM5" s="144"/>
      <c r="DN5" s="144"/>
      <c r="DO5" s="144"/>
      <c r="DP5" s="144"/>
      <c r="DQ5" s="144"/>
      <c r="DR5" s="144"/>
      <c r="DS5" s="144"/>
      <c r="DT5" s="144"/>
      <c r="DU5" s="144">
        <v>8</v>
      </c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>
        <v>9</v>
      </c>
      <c r="EK5" s="144"/>
      <c r="EL5" s="144"/>
      <c r="EM5" s="144"/>
      <c r="EN5" s="144"/>
      <c r="EO5" s="144"/>
      <c r="EP5" s="144"/>
      <c r="EQ5" s="144"/>
      <c r="ER5" s="144"/>
      <c r="ES5" s="144">
        <v>10</v>
      </c>
      <c r="ET5" s="144"/>
      <c r="EU5" s="144"/>
      <c r="EV5" s="144"/>
      <c r="EW5" s="144"/>
      <c r="EX5" s="144"/>
      <c r="EY5" s="144"/>
      <c r="EZ5" s="144"/>
      <c r="FA5" s="144"/>
      <c r="FB5" s="144"/>
      <c r="FC5" s="144">
        <v>11</v>
      </c>
      <c r="FD5" s="144"/>
      <c r="FE5" s="144"/>
      <c r="FF5" s="144"/>
      <c r="FG5" s="144"/>
      <c r="FH5" s="144"/>
      <c r="FI5" s="144"/>
      <c r="FJ5" s="144"/>
      <c r="FK5" s="144"/>
    </row>
    <row r="6" spans="1:167" s="27" customFormat="1" ht="13.5" customHeight="1">
      <c r="A6" s="26"/>
      <c r="B6" s="142" t="s">
        <v>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3"/>
      <c r="AV6" s="130" t="s">
        <v>27</v>
      </c>
      <c r="AW6" s="130"/>
      <c r="AX6" s="130"/>
      <c r="AY6" s="130"/>
      <c r="AZ6" s="130"/>
      <c r="BA6" s="130"/>
      <c r="BB6" s="130"/>
      <c r="BC6" s="130"/>
      <c r="BD6" s="123">
        <v>83425</v>
      </c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>
        <v>7567</v>
      </c>
      <c r="CB6" s="123"/>
      <c r="CC6" s="123"/>
      <c r="CD6" s="123"/>
      <c r="CE6" s="123"/>
      <c r="CF6" s="123"/>
      <c r="CG6" s="123"/>
      <c r="CH6" s="123"/>
      <c r="CI6" s="123"/>
      <c r="CJ6" s="123">
        <v>24915</v>
      </c>
      <c r="CK6" s="123"/>
      <c r="CL6" s="123"/>
      <c r="CM6" s="123"/>
      <c r="CN6" s="123"/>
      <c r="CO6" s="123"/>
      <c r="CP6" s="123"/>
      <c r="CQ6" s="123"/>
      <c r="CR6" s="123"/>
      <c r="CS6" s="123">
        <v>5992</v>
      </c>
      <c r="CT6" s="123"/>
      <c r="CU6" s="123"/>
      <c r="CV6" s="123"/>
      <c r="CW6" s="123"/>
      <c r="CX6" s="123"/>
      <c r="CY6" s="123"/>
      <c r="CZ6" s="123"/>
      <c r="DA6" s="123"/>
      <c r="DB6" s="123">
        <v>12221</v>
      </c>
      <c r="DC6" s="123"/>
      <c r="DD6" s="123"/>
      <c r="DE6" s="123"/>
      <c r="DF6" s="123"/>
      <c r="DG6" s="123"/>
      <c r="DH6" s="123"/>
      <c r="DI6" s="123"/>
      <c r="DJ6" s="123"/>
      <c r="DK6" s="123">
        <v>32730</v>
      </c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</row>
    <row r="7" spans="1:167" ht="13.5" customHeight="1">
      <c r="A7" s="28"/>
      <c r="B7" s="140" t="s">
        <v>52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1"/>
      <c r="AV7" s="133" t="s">
        <v>28</v>
      </c>
      <c r="AW7" s="133"/>
      <c r="AX7" s="133"/>
      <c r="AY7" s="133"/>
      <c r="AZ7" s="133"/>
      <c r="BA7" s="133"/>
      <c r="BB7" s="133"/>
      <c r="BC7" s="133"/>
      <c r="BD7" s="127">
        <v>77149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>
        <v>6998</v>
      </c>
      <c r="CB7" s="127"/>
      <c r="CC7" s="127"/>
      <c r="CD7" s="127"/>
      <c r="CE7" s="127"/>
      <c r="CF7" s="127"/>
      <c r="CG7" s="127"/>
      <c r="CH7" s="127"/>
      <c r="CI7" s="127"/>
      <c r="CJ7" s="127">
        <v>23040</v>
      </c>
      <c r="CK7" s="127"/>
      <c r="CL7" s="127"/>
      <c r="CM7" s="127"/>
      <c r="CN7" s="127"/>
      <c r="CO7" s="127"/>
      <c r="CP7" s="127"/>
      <c r="CQ7" s="127"/>
      <c r="CR7" s="127"/>
      <c r="CS7" s="127">
        <v>5542</v>
      </c>
      <c r="CT7" s="127"/>
      <c r="CU7" s="127"/>
      <c r="CV7" s="127"/>
      <c r="CW7" s="127"/>
      <c r="CX7" s="127"/>
      <c r="CY7" s="127"/>
      <c r="CZ7" s="127"/>
      <c r="DA7" s="127"/>
      <c r="DB7" s="127">
        <v>11301</v>
      </c>
      <c r="DC7" s="127"/>
      <c r="DD7" s="127"/>
      <c r="DE7" s="127"/>
      <c r="DF7" s="127"/>
      <c r="DG7" s="127"/>
      <c r="DH7" s="127"/>
      <c r="DI7" s="127"/>
      <c r="DJ7" s="127"/>
      <c r="DK7" s="127">
        <v>30268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</row>
    <row r="8" spans="1:167" ht="13.5" customHeight="1">
      <c r="A8" s="29"/>
      <c r="B8" s="131" t="s">
        <v>53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2"/>
      <c r="AV8" s="133" t="s">
        <v>29</v>
      </c>
      <c r="AW8" s="133"/>
      <c r="AX8" s="133"/>
      <c r="AY8" s="133"/>
      <c r="AZ8" s="133"/>
      <c r="BA8" s="133"/>
      <c r="BB8" s="133"/>
      <c r="BC8" s="133"/>
      <c r="BD8" s="127">
        <v>1735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>
        <v>157</v>
      </c>
      <c r="CB8" s="127"/>
      <c r="CC8" s="127"/>
      <c r="CD8" s="127"/>
      <c r="CE8" s="127"/>
      <c r="CF8" s="127"/>
      <c r="CG8" s="127"/>
      <c r="CH8" s="127"/>
      <c r="CI8" s="127"/>
      <c r="CJ8" s="127">
        <v>518</v>
      </c>
      <c r="CK8" s="127"/>
      <c r="CL8" s="127"/>
      <c r="CM8" s="127"/>
      <c r="CN8" s="127"/>
      <c r="CO8" s="127"/>
      <c r="CP8" s="127"/>
      <c r="CQ8" s="127"/>
      <c r="CR8" s="127"/>
      <c r="CS8" s="127">
        <v>124</v>
      </c>
      <c r="CT8" s="127"/>
      <c r="CU8" s="127"/>
      <c r="CV8" s="127"/>
      <c r="CW8" s="127"/>
      <c r="CX8" s="127"/>
      <c r="CY8" s="127"/>
      <c r="CZ8" s="127"/>
      <c r="DA8" s="127"/>
      <c r="DB8" s="127">
        <v>254</v>
      </c>
      <c r="DC8" s="127"/>
      <c r="DD8" s="127"/>
      <c r="DE8" s="127"/>
      <c r="DF8" s="127"/>
      <c r="DG8" s="127"/>
      <c r="DH8" s="127"/>
      <c r="DI8" s="127"/>
      <c r="DJ8" s="127"/>
      <c r="DK8" s="127">
        <v>682</v>
      </c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</row>
    <row r="9" spans="1:167" ht="26.25" customHeight="1">
      <c r="A9" s="29"/>
      <c r="B9" s="131" t="s">
        <v>80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2"/>
      <c r="AV9" s="133" t="s">
        <v>30</v>
      </c>
      <c r="AW9" s="133"/>
      <c r="AX9" s="133"/>
      <c r="AY9" s="133"/>
      <c r="AZ9" s="133"/>
      <c r="BA9" s="133"/>
      <c r="BB9" s="133"/>
      <c r="BC9" s="133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</row>
    <row r="10" spans="1:167" ht="13.5" customHeight="1">
      <c r="A10" s="29"/>
      <c r="B10" s="138" t="s">
        <v>55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9"/>
      <c r="AV10" s="133" t="s">
        <v>31</v>
      </c>
      <c r="AW10" s="133"/>
      <c r="AX10" s="133"/>
      <c r="AY10" s="133"/>
      <c r="AZ10" s="133"/>
      <c r="BA10" s="133"/>
      <c r="BB10" s="133"/>
      <c r="BC10" s="133"/>
      <c r="BD10" s="127">
        <v>2305</v>
      </c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>
        <v>209</v>
      </c>
      <c r="CB10" s="127"/>
      <c r="CC10" s="127"/>
      <c r="CD10" s="127"/>
      <c r="CE10" s="127"/>
      <c r="CF10" s="127"/>
      <c r="CG10" s="127"/>
      <c r="CH10" s="127"/>
      <c r="CI10" s="127"/>
      <c r="CJ10" s="127">
        <v>688</v>
      </c>
      <c r="CK10" s="127"/>
      <c r="CL10" s="127"/>
      <c r="CM10" s="127"/>
      <c r="CN10" s="127"/>
      <c r="CO10" s="127"/>
      <c r="CP10" s="127"/>
      <c r="CQ10" s="127"/>
      <c r="CR10" s="127"/>
      <c r="CS10" s="127">
        <v>165</v>
      </c>
      <c r="CT10" s="127"/>
      <c r="CU10" s="127"/>
      <c r="CV10" s="127"/>
      <c r="CW10" s="127"/>
      <c r="CX10" s="127"/>
      <c r="CY10" s="127"/>
      <c r="CZ10" s="127"/>
      <c r="DA10" s="127"/>
      <c r="DB10" s="127">
        <v>337</v>
      </c>
      <c r="DC10" s="127"/>
      <c r="DD10" s="127"/>
      <c r="DE10" s="127"/>
      <c r="DF10" s="127"/>
      <c r="DG10" s="127"/>
      <c r="DH10" s="127"/>
      <c r="DI10" s="127"/>
      <c r="DJ10" s="127"/>
      <c r="DK10" s="127">
        <v>906</v>
      </c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</row>
    <row r="11" spans="1:167" ht="13.5" customHeight="1">
      <c r="A11" s="29"/>
      <c r="B11" s="131" t="s">
        <v>56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2"/>
      <c r="AV11" s="133" t="s">
        <v>32</v>
      </c>
      <c r="AW11" s="133"/>
      <c r="AX11" s="133"/>
      <c r="AY11" s="133"/>
      <c r="AZ11" s="133"/>
      <c r="BA11" s="133"/>
      <c r="BB11" s="133"/>
      <c r="BC11" s="133"/>
      <c r="BD11" s="127">
        <v>1736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>
        <v>157</v>
      </c>
      <c r="CB11" s="127"/>
      <c r="CC11" s="127"/>
      <c r="CD11" s="127"/>
      <c r="CE11" s="127"/>
      <c r="CF11" s="127"/>
      <c r="CG11" s="127"/>
      <c r="CH11" s="127"/>
      <c r="CI11" s="127"/>
      <c r="CJ11" s="127">
        <v>518</v>
      </c>
      <c r="CK11" s="127"/>
      <c r="CL11" s="127"/>
      <c r="CM11" s="127"/>
      <c r="CN11" s="127"/>
      <c r="CO11" s="127"/>
      <c r="CP11" s="127"/>
      <c r="CQ11" s="127"/>
      <c r="CR11" s="127"/>
      <c r="CS11" s="127">
        <v>124</v>
      </c>
      <c r="CT11" s="127"/>
      <c r="CU11" s="127"/>
      <c r="CV11" s="127"/>
      <c r="CW11" s="127"/>
      <c r="CX11" s="127"/>
      <c r="CY11" s="127"/>
      <c r="CZ11" s="127"/>
      <c r="DA11" s="127"/>
      <c r="DB11" s="127">
        <v>254</v>
      </c>
      <c r="DC11" s="127"/>
      <c r="DD11" s="127"/>
      <c r="DE11" s="127"/>
      <c r="DF11" s="127"/>
      <c r="DG11" s="127"/>
      <c r="DH11" s="127"/>
      <c r="DI11" s="127"/>
      <c r="DJ11" s="127"/>
      <c r="DK11" s="127">
        <v>683</v>
      </c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</row>
    <row r="12" spans="1:167" ht="13.5" customHeight="1">
      <c r="A12" s="29"/>
      <c r="B12" s="131" t="s">
        <v>57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2"/>
      <c r="AV12" s="133" t="s">
        <v>33</v>
      </c>
      <c r="AW12" s="133"/>
      <c r="AX12" s="133"/>
      <c r="AY12" s="133"/>
      <c r="AZ12" s="133"/>
      <c r="BA12" s="133"/>
      <c r="BB12" s="133"/>
      <c r="BC12" s="133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</row>
    <row r="13" spans="1:167" ht="13.5" customHeight="1">
      <c r="A13" s="29"/>
      <c r="B13" s="134" t="s">
        <v>58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5"/>
      <c r="AV13" s="133" t="s">
        <v>35</v>
      </c>
      <c r="AW13" s="133"/>
      <c r="AX13" s="133"/>
      <c r="AY13" s="133"/>
      <c r="AZ13" s="133"/>
      <c r="BA13" s="133"/>
      <c r="BB13" s="133"/>
      <c r="BC13" s="133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</row>
    <row r="14" spans="1:167" ht="13.5" customHeight="1">
      <c r="A14" s="29"/>
      <c r="B14" s="134" t="s">
        <v>59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5"/>
      <c r="AV14" s="133" t="s">
        <v>36</v>
      </c>
      <c r="AW14" s="133"/>
      <c r="AX14" s="133"/>
      <c r="AY14" s="133"/>
      <c r="AZ14" s="133"/>
      <c r="BA14" s="133"/>
      <c r="BB14" s="133"/>
      <c r="BC14" s="133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</row>
    <row r="15" spans="1:167" ht="13.5" customHeight="1">
      <c r="A15" s="29"/>
      <c r="B15" s="134" t="s">
        <v>60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5"/>
      <c r="AV15" s="133" t="s">
        <v>37</v>
      </c>
      <c r="AW15" s="133"/>
      <c r="AX15" s="133"/>
      <c r="AY15" s="133"/>
      <c r="AZ15" s="133"/>
      <c r="BA15" s="133"/>
      <c r="BB15" s="133"/>
      <c r="BC15" s="133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</row>
    <row r="16" spans="1:167" ht="13.5" customHeight="1">
      <c r="A16" s="29"/>
      <c r="B16" s="136" t="s">
        <v>97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7"/>
      <c r="AV16" s="133" t="s">
        <v>38</v>
      </c>
      <c r="AW16" s="133"/>
      <c r="AX16" s="133"/>
      <c r="AY16" s="133"/>
      <c r="AZ16" s="133"/>
      <c r="BA16" s="133"/>
      <c r="BB16" s="133"/>
      <c r="BC16" s="133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</row>
    <row r="17" spans="1:167" ht="13.5" customHeight="1">
      <c r="A17" s="29"/>
      <c r="B17" s="136" t="s">
        <v>98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7"/>
      <c r="AV17" s="133" t="s">
        <v>39</v>
      </c>
      <c r="AW17" s="133"/>
      <c r="AX17" s="133"/>
      <c r="AY17" s="133"/>
      <c r="AZ17" s="133"/>
      <c r="BA17" s="133"/>
      <c r="BB17" s="133"/>
      <c r="BC17" s="133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</row>
    <row r="18" spans="1:167" ht="13.5" customHeight="1">
      <c r="A18" s="29"/>
      <c r="B18" s="134" t="s">
        <v>61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5"/>
      <c r="AV18" s="133" t="s">
        <v>40</v>
      </c>
      <c r="AW18" s="133"/>
      <c r="AX18" s="133"/>
      <c r="AY18" s="133"/>
      <c r="AZ18" s="133"/>
      <c r="BA18" s="133"/>
      <c r="BB18" s="133"/>
      <c r="BC18" s="133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</row>
    <row r="19" spans="1:167" ht="13.5" customHeight="1">
      <c r="A19" s="29"/>
      <c r="B19" s="134" t="s">
        <v>62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5"/>
      <c r="AV19" s="133" t="s">
        <v>41</v>
      </c>
      <c r="AW19" s="133"/>
      <c r="AX19" s="133"/>
      <c r="AY19" s="133"/>
      <c r="AZ19" s="133"/>
      <c r="BA19" s="133"/>
      <c r="BB19" s="133"/>
      <c r="BC19" s="133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</row>
    <row r="20" spans="1:167" ht="13.5" customHeight="1">
      <c r="A20" s="29"/>
      <c r="B20" s="136" t="s">
        <v>63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7"/>
      <c r="AV20" s="133" t="s">
        <v>43</v>
      </c>
      <c r="AW20" s="133"/>
      <c r="AX20" s="133"/>
      <c r="AY20" s="133"/>
      <c r="AZ20" s="133"/>
      <c r="BA20" s="133"/>
      <c r="BB20" s="133"/>
      <c r="BC20" s="133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</row>
    <row r="21" spans="1:167" ht="13.5" customHeight="1">
      <c r="A21" s="29"/>
      <c r="B21" s="134" t="s">
        <v>64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5"/>
      <c r="AV21" s="133" t="s">
        <v>42</v>
      </c>
      <c r="AW21" s="133"/>
      <c r="AX21" s="133"/>
      <c r="AY21" s="133"/>
      <c r="AZ21" s="133"/>
      <c r="BA21" s="133"/>
      <c r="BB21" s="133"/>
      <c r="BC21" s="133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</row>
    <row r="22" spans="1:167" ht="13.5" customHeight="1">
      <c r="A22" s="29"/>
      <c r="B22" s="136" t="s">
        <v>65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7"/>
      <c r="AV22" s="133" t="s">
        <v>44</v>
      </c>
      <c r="AW22" s="133"/>
      <c r="AX22" s="133"/>
      <c r="AY22" s="133"/>
      <c r="AZ22" s="133"/>
      <c r="BA22" s="133"/>
      <c r="BB22" s="133"/>
      <c r="BC22" s="133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</row>
    <row r="23" spans="1:167" ht="13.5" customHeight="1">
      <c r="A23" s="29"/>
      <c r="B23" s="136" t="s">
        <v>66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7"/>
      <c r="AV23" s="133" t="s">
        <v>45</v>
      </c>
      <c r="AW23" s="133"/>
      <c r="AX23" s="133"/>
      <c r="AY23" s="133"/>
      <c r="AZ23" s="133"/>
      <c r="BA23" s="133"/>
      <c r="BB23" s="133"/>
      <c r="BC23" s="133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</row>
    <row r="24" spans="1:167" ht="13.5" customHeight="1">
      <c r="A24" s="29"/>
      <c r="B24" s="134" t="s">
        <v>67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133" t="s">
        <v>46</v>
      </c>
      <c r="AW24" s="133"/>
      <c r="AX24" s="133"/>
      <c r="AY24" s="133"/>
      <c r="AZ24" s="133"/>
      <c r="BA24" s="133"/>
      <c r="BB24" s="133"/>
      <c r="BC24" s="133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</row>
    <row r="25" spans="1:167" ht="13.5" customHeight="1">
      <c r="A25" s="29"/>
      <c r="B25" s="131" t="s">
        <v>68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2"/>
      <c r="AV25" s="133" t="s">
        <v>34</v>
      </c>
      <c r="AW25" s="133"/>
      <c r="AX25" s="133"/>
      <c r="AY25" s="133"/>
      <c r="AZ25" s="133"/>
      <c r="BA25" s="133"/>
      <c r="BB25" s="133"/>
      <c r="BC25" s="133"/>
      <c r="BD25" s="127">
        <v>500</v>
      </c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>
        <f>45+1</f>
        <v>46</v>
      </c>
      <c r="CB25" s="127"/>
      <c r="CC25" s="127"/>
      <c r="CD25" s="127"/>
      <c r="CE25" s="127"/>
      <c r="CF25" s="127"/>
      <c r="CG25" s="127"/>
      <c r="CH25" s="127"/>
      <c r="CI25" s="127"/>
      <c r="CJ25" s="127">
        <f>150+1</f>
        <v>151</v>
      </c>
      <c r="CK25" s="127"/>
      <c r="CL25" s="127"/>
      <c r="CM25" s="127"/>
      <c r="CN25" s="127"/>
      <c r="CO25" s="127"/>
      <c r="CP25" s="127"/>
      <c r="CQ25" s="127"/>
      <c r="CR25" s="127"/>
      <c r="CS25" s="127">
        <f>36+1</f>
        <v>37</v>
      </c>
      <c r="CT25" s="127"/>
      <c r="CU25" s="127"/>
      <c r="CV25" s="127"/>
      <c r="CW25" s="127"/>
      <c r="CX25" s="127"/>
      <c r="CY25" s="127"/>
      <c r="CZ25" s="127"/>
      <c r="DA25" s="127"/>
      <c r="DB25" s="127">
        <f>74+1</f>
        <v>75</v>
      </c>
      <c r="DC25" s="127"/>
      <c r="DD25" s="127"/>
      <c r="DE25" s="127"/>
      <c r="DF25" s="127"/>
      <c r="DG25" s="127"/>
      <c r="DH25" s="127"/>
      <c r="DI25" s="127"/>
      <c r="DJ25" s="127"/>
      <c r="DK25" s="127">
        <f>195-4</f>
        <v>191</v>
      </c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>
        <f>88/1000-0.1</f>
        <v>-0.01200000000000001</v>
      </c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</row>
    <row r="26" spans="1:167" ht="13.5" customHeight="1">
      <c r="A26" s="29"/>
      <c r="B26" s="131" t="s">
        <v>69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133" t="s">
        <v>47</v>
      </c>
      <c r="AW26" s="133"/>
      <c r="AX26" s="133"/>
      <c r="AY26" s="133"/>
      <c r="AZ26" s="133"/>
      <c r="BA26" s="133"/>
      <c r="BB26" s="133"/>
      <c r="BC26" s="133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</row>
    <row r="27" spans="1:167" s="27" customFormat="1" ht="13.5" customHeight="1">
      <c r="A27" s="26"/>
      <c r="B27" s="128" t="s">
        <v>81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9"/>
      <c r="AV27" s="130" t="s">
        <v>48</v>
      </c>
      <c r="AW27" s="130"/>
      <c r="AX27" s="130"/>
      <c r="AY27" s="130"/>
      <c r="AZ27" s="130"/>
      <c r="BA27" s="130"/>
      <c r="BB27" s="130"/>
      <c r="BC27" s="130"/>
      <c r="BD27" s="123">
        <v>4670464</v>
      </c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>
        <v>2230718</v>
      </c>
      <c r="CB27" s="123"/>
      <c r="CC27" s="123"/>
      <c r="CD27" s="123"/>
      <c r="CE27" s="123"/>
      <c r="CF27" s="123"/>
      <c r="CG27" s="123"/>
      <c r="CH27" s="123"/>
      <c r="CI27" s="123"/>
      <c r="CJ27" s="123">
        <v>1289590</v>
      </c>
      <c r="CK27" s="123"/>
      <c r="CL27" s="123"/>
      <c r="CM27" s="123"/>
      <c r="CN27" s="123"/>
      <c r="CO27" s="123"/>
      <c r="CP27" s="123"/>
      <c r="CQ27" s="123"/>
      <c r="CR27" s="123"/>
      <c r="CS27" s="123">
        <v>180353</v>
      </c>
      <c r="CT27" s="123"/>
      <c r="CU27" s="123"/>
      <c r="CV27" s="123"/>
      <c r="CW27" s="123"/>
      <c r="CX27" s="123"/>
      <c r="CY27" s="123"/>
      <c r="CZ27" s="123"/>
      <c r="DA27" s="123"/>
      <c r="DB27" s="123">
        <v>256575</v>
      </c>
      <c r="DC27" s="123"/>
      <c r="DD27" s="123"/>
      <c r="DE27" s="123"/>
      <c r="DF27" s="123"/>
      <c r="DG27" s="123"/>
      <c r="DH27" s="123"/>
      <c r="DI27" s="123"/>
      <c r="DJ27" s="123"/>
      <c r="DK27" s="123">
        <v>713228</v>
      </c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</row>
    <row r="28" spans="1:167" s="31" customFormat="1" ht="14.25" customHeight="1">
      <c r="A28" s="30"/>
      <c r="B28" s="124" t="s">
        <v>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5"/>
      <c r="AV28" s="126" t="s">
        <v>49</v>
      </c>
      <c r="AW28" s="126"/>
      <c r="AX28" s="126"/>
      <c r="AY28" s="126"/>
      <c r="AZ28" s="126"/>
      <c r="BA28" s="126"/>
      <c r="BB28" s="126"/>
      <c r="BC28" s="126"/>
      <c r="BD28" s="117">
        <v>283076</v>
      </c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>
        <v>10445</v>
      </c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>
        <v>15000</v>
      </c>
      <c r="EK28" s="117"/>
      <c r="EL28" s="117"/>
      <c r="EM28" s="117"/>
      <c r="EN28" s="117"/>
      <c r="EO28" s="117"/>
      <c r="EP28" s="117"/>
      <c r="EQ28" s="117"/>
      <c r="ER28" s="117"/>
      <c r="ES28" s="117">
        <v>21610</v>
      </c>
      <c r="ET28" s="117"/>
      <c r="EU28" s="117"/>
      <c r="EV28" s="117"/>
      <c r="EW28" s="117"/>
      <c r="EX28" s="117"/>
      <c r="EY28" s="117"/>
      <c r="EZ28" s="117"/>
      <c r="FA28" s="117"/>
      <c r="FB28" s="117"/>
      <c r="FC28" s="117">
        <v>236021</v>
      </c>
      <c r="FD28" s="117"/>
      <c r="FE28" s="117"/>
      <c r="FF28" s="117"/>
      <c r="FG28" s="117"/>
      <c r="FH28" s="117"/>
      <c r="FI28" s="117"/>
      <c r="FJ28" s="117"/>
      <c r="FK28" s="117"/>
    </row>
    <row r="29" spans="1:167" s="31" customFormat="1" ht="14.25" customHeight="1">
      <c r="A29" s="119" t="s">
        <v>72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  <c r="AV29" s="122" t="s">
        <v>50</v>
      </c>
      <c r="AW29" s="122"/>
      <c r="AX29" s="122"/>
      <c r="AY29" s="122"/>
      <c r="AZ29" s="122"/>
      <c r="BA29" s="122"/>
      <c r="BB29" s="122"/>
      <c r="BC29" s="122"/>
      <c r="BD29" s="117">
        <f>BD27+BD28</f>
        <v>4953540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</row>
  </sheetData>
  <sheetProtection/>
  <mergeCells count="339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CS29:DA29"/>
    <mergeCell ref="DB29:DJ29"/>
    <mergeCell ref="DK29:DT29"/>
    <mergeCell ref="CS28:DA28"/>
    <mergeCell ref="DB28:DJ28"/>
    <mergeCell ref="DK28:DT28"/>
    <mergeCell ref="A29:AU29"/>
    <mergeCell ref="AV29:BC29"/>
    <mergeCell ref="BD29:BN29"/>
    <mergeCell ref="BO29:BZ29"/>
    <mergeCell ref="CA29:CI29"/>
    <mergeCell ref="CJ29:CR29"/>
    <mergeCell ref="DU29:EI29"/>
    <mergeCell ref="EJ29:ER29"/>
    <mergeCell ref="ES29:FB29"/>
    <mergeCell ref="FC29:FK29"/>
    <mergeCell ref="FA2:FJ2"/>
    <mergeCell ref="FC28:FK28"/>
    <mergeCell ref="DU28:EI28"/>
    <mergeCell ref="EJ28:ER28"/>
    <mergeCell ref="ES28:FB28"/>
    <mergeCell ref="DU27:EI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3">
      <selection activeCell="CN46" sqref="CN46:DD46"/>
    </sheetView>
  </sheetViews>
  <sheetFormatPr defaultColWidth="0.875" defaultRowHeight="12.75"/>
  <cols>
    <col min="1" max="16384" width="0.875" style="168" customWidth="1"/>
  </cols>
  <sheetData>
    <row r="1" ht="15">
      <c r="DD1" s="169" t="s">
        <v>0</v>
      </c>
    </row>
    <row r="2" ht="12" customHeight="1"/>
    <row r="3" spans="1:108" s="10" customFormat="1" ht="15" customHeight="1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4" spans="1:108" s="10" customFormat="1" ht="15" customHeight="1">
      <c r="A4" s="170" t="s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s="10" customFormat="1" ht="15" customHeight="1">
      <c r="A5" s="170" t="s">
        <v>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s="10" customFormat="1" ht="15" customHeight="1">
      <c r="A6" s="170" t="s">
        <v>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</row>
    <row r="7" spans="1:108" s="10" customFormat="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V7" s="9"/>
      <c r="AW7" s="171" t="s">
        <v>2</v>
      </c>
      <c r="AX7" s="172" t="s">
        <v>103</v>
      </c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0" t="s">
        <v>8</v>
      </c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s="10" customFormat="1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9" t="s">
        <v>99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s="10" customFormat="1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4" t="s">
        <v>9</v>
      </c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</row>
    <row r="11" spans="1:108" s="10" customFormat="1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0" customFormat="1" ht="15" customHeight="1">
      <c r="A12" s="146" t="s">
        <v>10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</row>
    <row r="13" ht="9.75" customHeight="1"/>
    <row r="14" spans="1:108" s="24" customFormat="1" ht="12.75">
      <c r="A14" s="175" t="s">
        <v>16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7"/>
      <c r="BJ14" s="175" t="s">
        <v>17</v>
      </c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7"/>
      <c r="BW14" s="165" t="s">
        <v>18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7"/>
    </row>
    <row r="15" spans="1:108" s="24" customFormat="1" ht="12.75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80"/>
      <c r="BJ15" s="178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80"/>
      <c r="BW15" s="181">
        <v>1</v>
      </c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</row>
    <row r="16" spans="1:108" s="24" customFormat="1" ht="12.75">
      <c r="A16" s="29"/>
      <c r="B16" s="138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9"/>
      <c r="BJ16" s="130" t="s">
        <v>19</v>
      </c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82">
        <v>71.65</v>
      </c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</row>
    <row r="17" spans="1:108" s="24" customFormat="1" ht="12.75">
      <c r="A17" s="29"/>
      <c r="B17" s="183" t="s">
        <v>12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4"/>
      <c r="BJ17" s="133" t="s">
        <v>20</v>
      </c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82">
        <v>71.65</v>
      </c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</row>
    <row r="18" spans="1:108" s="24" customFormat="1" ht="12.75">
      <c r="A18" s="29"/>
      <c r="B18" s="183" t="s">
        <v>13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4"/>
      <c r="BJ18" s="133" t="s">
        <v>21</v>
      </c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</row>
    <row r="19" spans="1:108" s="24" customFormat="1" ht="12.75">
      <c r="A19" s="29"/>
      <c r="B19" s="138" t="s">
        <v>14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9"/>
      <c r="BJ19" s="130" t="s">
        <v>22</v>
      </c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</row>
    <row r="20" spans="1:108" s="24" customFormat="1" ht="12.75">
      <c r="A20" s="29"/>
      <c r="B20" s="138" t="s">
        <v>15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9"/>
      <c r="BJ20" s="130" t="s">
        <v>23</v>
      </c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27">
        <v>185</v>
      </c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</row>
    <row r="21" ht="12" customHeight="1"/>
    <row r="22" spans="1:108" s="185" customFormat="1" ht="15" customHeight="1">
      <c r="A22" s="146" t="s">
        <v>96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</row>
    <row r="23" s="24" customFormat="1" ht="12.75" customHeight="1">
      <c r="DD23" s="186" t="s">
        <v>25</v>
      </c>
    </row>
    <row r="24" spans="1:108" s="25" customFormat="1" ht="12.75" customHeight="1">
      <c r="A24" s="147" t="s">
        <v>24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9"/>
      <c r="BJ24" s="153" t="s">
        <v>17</v>
      </c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8"/>
      <c r="BW24" s="189" t="s">
        <v>3</v>
      </c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 t="s">
        <v>4</v>
      </c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</row>
    <row r="25" spans="1:108" s="25" customFormat="1" ht="12.75" customHeight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4"/>
      <c r="BJ25" s="190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2"/>
      <c r="BW25" s="144">
        <v>1</v>
      </c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>
        <v>2</v>
      </c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</row>
    <row r="26" spans="1:108" s="27" customFormat="1" ht="12.75">
      <c r="A26" s="165" t="s">
        <v>26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7"/>
      <c r="BJ26" s="130" t="s">
        <v>27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23">
        <f>BW27+BW28+BW30+BW31+BW45</f>
        <v>51539.40000000001</v>
      </c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>
        <f>CN27+CN28+CN30+CN31+CN45</f>
        <v>87597.25</v>
      </c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</row>
    <row r="27" spans="1:108" s="24" customFormat="1" ht="12.75">
      <c r="A27" s="29"/>
      <c r="B27" s="131" t="s">
        <v>52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2"/>
      <c r="BJ27" s="133" t="s">
        <v>28</v>
      </c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27">
        <f>'стр.1 2019'!BW27:CM27*0.95</f>
        <v>47291</v>
      </c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>
        <f>'стр.1 2019'!CN27:DD27*1.05</f>
        <v>81006.45</v>
      </c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</row>
    <row r="28" spans="1:108" s="24" customFormat="1" ht="12.75">
      <c r="A28" s="29"/>
      <c r="B28" s="131" t="s">
        <v>53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2"/>
      <c r="BJ28" s="133" t="s">
        <v>29</v>
      </c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27">
        <f>'стр.1 2019'!BW28:CM28*0.95</f>
        <v>1403.1499999999999</v>
      </c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>
        <f>'стр.1 2019'!CN28:DD28*1.05</f>
        <v>1821.75</v>
      </c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</row>
    <row r="29" spans="1:108" s="24" customFormat="1" ht="25.5" customHeight="1">
      <c r="A29" s="29"/>
      <c r="B29" s="131" t="s">
        <v>54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2"/>
      <c r="BJ29" s="133" t="s">
        <v>30</v>
      </c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</row>
    <row r="30" spans="1:108" s="24" customFormat="1" ht="12.75">
      <c r="A30" s="29"/>
      <c r="B30" s="131" t="s">
        <v>55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2"/>
      <c r="BJ30" s="133" t="s">
        <v>31</v>
      </c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27">
        <f>'стр.1 2019'!BW30:CM30*0.95</f>
        <v>1272.05</v>
      </c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>
        <f>'стр.1 2019'!CN30:DD30*1.05</f>
        <v>2420.25</v>
      </c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</row>
    <row r="31" spans="1:108" s="24" customFormat="1" ht="12.75">
      <c r="A31" s="29"/>
      <c r="B31" s="131" t="s">
        <v>56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2"/>
      <c r="BJ31" s="133" t="s">
        <v>32</v>
      </c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27">
        <f>'стр.1 2019'!BW31:CM31*0.95</f>
        <v>1210.3</v>
      </c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>
        <f>'стр.1 2019'!CN31:DD31*1.05</f>
        <v>1822.8000000000002</v>
      </c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</row>
    <row r="32" spans="1:108" s="24" customFormat="1" ht="12.75">
      <c r="A32" s="29"/>
      <c r="B32" s="131" t="s">
        <v>57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2"/>
      <c r="BJ32" s="133" t="s">
        <v>33</v>
      </c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</row>
    <row r="33" spans="1:108" s="24" customFormat="1" ht="12.75">
      <c r="A33" s="29"/>
      <c r="B33" s="134" t="s">
        <v>58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133" t="s">
        <v>35</v>
      </c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</row>
    <row r="34" spans="1:108" s="24" customFormat="1" ht="12.75">
      <c r="A34" s="29"/>
      <c r="B34" s="134" t="s">
        <v>59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5"/>
      <c r="BJ34" s="133" t="s">
        <v>36</v>
      </c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</row>
    <row r="35" spans="1:108" s="24" customFormat="1" ht="12.75">
      <c r="A35" s="29"/>
      <c r="B35" s="134" t="s">
        <v>60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5"/>
      <c r="BJ35" s="133" t="s">
        <v>37</v>
      </c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:108" s="24" customFormat="1" ht="12.75">
      <c r="A36" s="29"/>
      <c r="B36" s="136" t="s">
        <v>97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7"/>
      <c r="BJ36" s="133" t="s">
        <v>38</v>
      </c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</row>
    <row r="37" spans="1:108" s="24" customFormat="1" ht="12.75">
      <c r="A37" s="29"/>
      <c r="B37" s="136" t="s">
        <v>98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7"/>
      <c r="BJ37" s="133" t="s">
        <v>39</v>
      </c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</row>
    <row r="38" spans="1:108" s="24" customFormat="1" ht="12.75">
      <c r="A38" s="29"/>
      <c r="B38" s="134" t="s">
        <v>61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  <c r="BJ38" s="133" t="s">
        <v>40</v>
      </c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</row>
    <row r="39" spans="1:108" s="24" customFormat="1" ht="12.75">
      <c r="A39" s="29"/>
      <c r="B39" s="134" t="s">
        <v>62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5"/>
      <c r="BJ39" s="133" t="s">
        <v>41</v>
      </c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</row>
    <row r="40" spans="1:108" s="24" customFormat="1" ht="12.75">
      <c r="A40" s="29"/>
      <c r="B40" s="136" t="s">
        <v>63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7"/>
      <c r="BJ40" s="133" t="s">
        <v>43</v>
      </c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</row>
    <row r="41" spans="1:108" s="24" customFormat="1" ht="12.75">
      <c r="A41" s="29"/>
      <c r="B41" s="134" t="s">
        <v>64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5"/>
      <c r="BJ41" s="133" t="s">
        <v>42</v>
      </c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</row>
    <row r="42" spans="1:108" s="24" customFormat="1" ht="12.75">
      <c r="A42" s="29"/>
      <c r="B42" s="136" t="s">
        <v>65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7"/>
      <c r="BJ42" s="133" t="s">
        <v>44</v>
      </c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</row>
    <row r="43" spans="1:108" s="24" customFormat="1" ht="12.75">
      <c r="A43" s="29"/>
      <c r="B43" s="136" t="s">
        <v>66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7"/>
      <c r="BJ43" s="133" t="s">
        <v>45</v>
      </c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</row>
    <row r="44" spans="1:108" s="24" customFormat="1" ht="12.75">
      <c r="A44" s="29"/>
      <c r="B44" s="134" t="s">
        <v>67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5"/>
      <c r="BJ44" s="133" t="s">
        <v>46</v>
      </c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</row>
    <row r="45" spans="1:108" s="24" customFormat="1" ht="12.75">
      <c r="A45" s="29"/>
      <c r="B45" s="131" t="s">
        <v>68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2"/>
      <c r="BJ45" s="133" t="s">
        <v>34</v>
      </c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27">
        <f>'стр.1 2019'!BW45:CM45*0.95</f>
        <v>362.9</v>
      </c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>
        <f>'стр.1 2019'!CN45:DD45*1.05+1</f>
        <v>526</v>
      </c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</row>
    <row r="46" spans="1:108" s="24" customFormat="1" ht="12.75">
      <c r="A46" s="29"/>
      <c r="B46" s="131" t="s">
        <v>69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2"/>
      <c r="BJ46" s="133" t="s">
        <v>47</v>
      </c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</row>
    <row r="47" spans="1:108" s="27" customFormat="1" ht="12.75">
      <c r="A47" s="26"/>
      <c r="B47" s="128" t="s">
        <v>70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9"/>
      <c r="BJ47" s="130" t="s">
        <v>48</v>
      </c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23">
        <f>'стр.1 2019'!BW47:CM47*1.05</f>
        <v>5585694.45</v>
      </c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>
        <f>'стр.1 2019'!CN47:DD47*1.05</f>
        <v>4903987.2</v>
      </c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</row>
    <row r="48" spans="1:108" s="24" customFormat="1" ht="27.75" customHeight="1" thickBot="1">
      <c r="A48" s="193"/>
      <c r="B48" s="194" t="s">
        <v>71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5"/>
      <c r="BJ48" s="196" t="s">
        <v>49</v>
      </c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7">
        <f>'стр.1 2019'!BW48:CM48*0.95</f>
        <v>461510.94999999995</v>
      </c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>
        <f>'стр.1 2019'!CN48:DD48*1.05</f>
        <v>297229.8</v>
      </c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</row>
    <row r="49" spans="1:108" s="31" customFormat="1" ht="13.5" customHeight="1" thickBot="1">
      <c r="A49" s="198"/>
      <c r="B49" s="199" t="s">
        <v>72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200"/>
      <c r="BJ49" s="201" t="s">
        <v>50</v>
      </c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2">
        <f>BW47+BW48</f>
        <v>6047205.4</v>
      </c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>
        <f>CN47+CN48</f>
        <v>5201217</v>
      </c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3"/>
    </row>
    <row r="50" spans="1:108" s="27" customFormat="1" ht="13.5" customHeight="1">
      <c r="A50" s="204"/>
      <c r="B50" s="205" t="s">
        <v>73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6"/>
      <c r="BJ50" s="207" t="s">
        <v>51</v>
      </c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8">
        <f>BW49-CN49</f>
        <v>845988.4000000004</v>
      </c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</row>
    <row r="51" s="209" customFormat="1" ht="6" customHeight="1"/>
    <row r="52" s="209" customFormat="1" ht="10.5" customHeight="1">
      <c r="B52" s="209" t="s">
        <v>74</v>
      </c>
    </row>
    <row r="53" s="209" customFormat="1" ht="10.5" customHeight="1">
      <c r="B53" s="209" t="s">
        <v>75</v>
      </c>
    </row>
    <row r="54" s="209" customFormat="1" ht="10.5" customHeight="1">
      <c r="B54" s="209" t="s">
        <v>76</v>
      </c>
    </row>
    <row r="55" spans="2:108" s="209" customFormat="1" ht="24" customHeight="1">
      <c r="B55" s="210" t="s">
        <v>77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</row>
    <row r="56" spans="2:108" s="209" customFormat="1" ht="24" customHeight="1">
      <c r="B56" s="210" t="s">
        <v>78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</row>
    <row r="57" spans="2:108" s="209" customFormat="1" ht="24" customHeight="1">
      <c r="B57" s="210" t="s">
        <v>79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</row>
    <row r="58" s="209" customFormat="1" ht="3" customHeight="1"/>
  </sheetData>
  <sheetProtection/>
  <mergeCells count="137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A6" sqref="CA6:CI6"/>
    </sheetView>
  </sheetViews>
  <sheetFormatPr defaultColWidth="0.875" defaultRowHeight="12.75"/>
  <cols>
    <col min="1" max="64" width="0.875" style="24" customWidth="1"/>
    <col min="65" max="65" width="2.00390625" style="24" customWidth="1"/>
    <col min="66" max="86" width="0.875" style="24" customWidth="1"/>
    <col min="87" max="87" width="2.625" style="24" customWidth="1"/>
    <col min="88" max="95" width="0.875" style="24" customWidth="1"/>
    <col min="96" max="96" width="1.875" style="24" customWidth="1"/>
    <col min="97" max="170" width="0.875" style="24" customWidth="1"/>
    <col min="171" max="171" width="10.00390625" style="24" bestFit="1" customWidth="1"/>
    <col min="172" max="16384" width="0.875" style="24" customWidth="1"/>
  </cols>
  <sheetData>
    <row r="1" spans="2:166" ht="15" customHeight="1">
      <c r="B1" s="146" t="s">
        <v>89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</row>
    <row r="2" spans="157:166" ht="11.25" customHeight="1">
      <c r="FA2" s="118" t="s">
        <v>101</v>
      </c>
      <c r="FB2" s="118"/>
      <c r="FC2" s="118"/>
      <c r="FD2" s="118"/>
      <c r="FE2" s="118"/>
      <c r="FF2" s="118"/>
      <c r="FG2" s="118"/>
      <c r="FH2" s="118"/>
      <c r="FI2" s="118"/>
      <c r="FJ2" s="118"/>
    </row>
    <row r="3" spans="1:167" s="25" customFormat="1" ht="12.75" customHeight="1">
      <c r="A3" s="147" t="s">
        <v>24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9"/>
      <c r="AV3" s="153" t="s">
        <v>17</v>
      </c>
      <c r="AW3" s="154"/>
      <c r="AX3" s="154"/>
      <c r="AY3" s="154"/>
      <c r="AZ3" s="154"/>
      <c r="BA3" s="154"/>
      <c r="BB3" s="154"/>
      <c r="BC3" s="155"/>
      <c r="BD3" s="147" t="s">
        <v>82</v>
      </c>
      <c r="BE3" s="148"/>
      <c r="BF3" s="148"/>
      <c r="BG3" s="148"/>
      <c r="BH3" s="148"/>
      <c r="BI3" s="148"/>
      <c r="BJ3" s="148"/>
      <c r="BK3" s="148"/>
      <c r="BL3" s="148"/>
      <c r="BM3" s="148"/>
      <c r="BN3" s="149"/>
      <c r="BO3" s="165" t="s">
        <v>83</v>
      </c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7"/>
    </row>
    <row r="4" spans="1:167" s="25" customFormat="1" ht="113.2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56"/>
      <c r="AW4" s="157"/>
      <c r="AX4" s="157"/>
      <c r="AY4" s="157"/>
      <c r="AZ4" s="157"/>
      <c r="BA4" s="157"/>
      <c r="BB4" s="157"/>
      <c r="BC4" s="158"/>
      <c r="BD4" s="162"/>
      <c r="BE4" s="163"/>
      <c r="BF4" s="163"/>
      <c r="BG4" s="163"/>
      <c r="BH4" s="163"/>
      <c r="BI4" s="163"/>
      <c r="BJ4" s="163"/>
      <c r="BK4" s="163"/>
      <c r="BL4" s="163"/>
      <c r="BM4" s="163"/>
      <c r="BN4" s="164"/>
      <c r="BO4" s="145" t="s">
        <v>93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 t="s">
        <v>94</v>
      </c>
      <c r="CB4" s="145"/>
      <c r="CC4" s="145"/>
      <c r="CD4" s="145"/>
      <c r="CE4" s="145"/>
      <c r="CF4" s="145"/>
      <c r="CG4" s="145"/>
      <c r="CH4" s="145"/>
      <c r="CI4" s="145"/>
      <c r="CJ4" s="145" t="s">
        <v>84</v>
      </c>
      <c r="CK4" s="145"/>
      <c r="CL4" s="145"/>
      <c r="CM4" s="145"/>
      <c r="CN4" s="145"/>
      <c r="CO4" s="145"/>
      <c r="CP4" s="145"/>
      <c r="CQ4" s="145"/>
      <c r="CR4" s="145"/>
      <c r="CS4" s="145" t="s">
        <v>92</v>
      </c>
      <c r="CT4" s="145"/>
      <c r="CU4" s="145"/>
      <c r="CV4" s="145"/>
      <c r="CW4" s="145"/>
      <c r="CX4" s="145"/>
      <c r="CY4" s="145"/>
      <c r="CZ4" s="145"/>
      <c r="DA4" s="145"/>
      <c r="DB4" s="145" t="s">
        <v>85</v>
      </c>
      <c r="DC4" s="145"/>
      <c r="DD4" s="145"/>
      <c r="DE4" s="145"/>
      <c r="DF4" s="145"/>
      <c r="DG4" s="145"/>
      <c r="DH4" s="145"/>
      <c r="DI4" s="145"/>
      <c r="DJ4" s="145"/>
      <c r="DK4" s="145" t="s">
        <v>87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5" t="s">
        <v>86</v>
      </c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 t="s">
        <v>90</v>
      </c>
      <c r="EK4" s="145"/>
      <c r="EL4" s="145"/>
      <c r="EM4" s="145"/>
      <c r="EN4" s="145"/>
      <c r="EO4" s="145"/>
      <c r="EP4" s="145"/>
      <c r="EQ4" s="145"/>
      <c r="ER4" s="145"/>
      <c r="ES4" s="145" t="s">
        <v>91</v>
      </c>
      <c r="ET4" s="145"/>
      <c r="EU4" s="145"/>
      <c r="EV4" s="145"/>
      <c r="EW4" s="145"/>
      <c r="EX4" s="145"/>
      <c r="EY4" s="145"/>
      <c r="EZ4" s="145"/>
      <c r="FA4" s="145"/>
      <c r="FB4" s="145"/>
      <c r="FC4" s="145" t="s">
        <v>88</v>
      </c>
      <c r="FD4" s="145"/>
      <c r="FE4" s="145"/>
      <c r="FF4" s="145"/>
      <c r="FG4" s="145"/>
      <c r="FH4" s="145"/>
      <c r="FI4" s="145"/>
      <c r="FJ4" s="145"/>
      <c r="FK4" s="145"/>
    </row>
    <row r="5" spans="1:167" s="25" customFormat="1" ht="12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2"/>
      <c r="AV5" s="159"/>
      <c r="AW5" s="160"/>
      <c r="AX5" s="160"/>
      <c r="AY5" s="160"/>
      <c r="AZ5" s="160"/>
      <c r="BA5" s="160"/>
      <c r="BB5" s="160"/>
      <c r="BC5" s="161"/>
      <c r="BD5" s="144">
        <v>1</v>
      </c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>
        <v>2</v>
      </c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>
        <v>3</v>
      </c>
      <c r="CB5" s="144"/>
      <c r="CC5" s="144"/>
      <c r="CD5" s="144"/>
      <c r="CE5" s="144"/>
      <c r="CF5" s="144"/>
      <c r="CG5" s="144"/>
      <c r="CH5" s="144"/>
      <c r="CI5" s="144"/>
      <c r="CJ5" s="144">
        <v>4</v>
      </c>
      <c r="CK5" s="144"/>
      <c r="CL5" s="144"/>
      <c r="CM5" s="144"/>
      <c r="CN5" s="144"/>
      <c r="CO5" s="144"/>
      <c r="CP5" s="144"/>
      <c r="CQ5" s="144"/>
      <c r="CR5" s="144"/>
      <c r="CS5" s="144">
        <v>5</v>
      </c>
      <c r="CT5" s="144"/>
      <c r="CU5" s="144"/>
      <c r="CV5" s="144"/>
      <c r="CW5" s="144"/>
      <c r="CX5" s="144"/>
      <c r="CY5" s="144"/>
      <c r="CZ5" s="144"/>
      <c r="DA5" s="144"/>
      <c r="DB5" s="144">
        <v>6</v>
      </c>
      <c r="DC5" s="144"/>
      <c r="DD5" s="144"/>
      <c r="DE5" s="144"/>
      <c r="DF5" s="144"/>
      <c r="DG5" s="144"/>
      <c r="DH5" s="144"/>
      <c r="DI5" s="144"/>
      <c r="DJ5" s="144"/>
      <c r="DK5" s="144">
        <v>7</v>
      </c>
      <c r="DL5" s="144"/>
      <c r="DM5" s="144"/>
      <c r="DN5" s="144"/>
      <c r="DO5" s="144"/>
      <c r="DP5" s="144"/>
      <c r="DQ5" s="144"/>
      <c r="DR5" s="144"/>
      <c r="DS5" s="144"/>
      <c r="DT5" s="144"/>
      <c r="DU5" s="144">
        <v>8</v>
      </c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>
        <v>9</v>
      </c>
      <c r="EK5" s="144"/>
      <c r="EL5" s="144"/>
      <c r="EM5" s="144"/>
      <c r="EN5" s="144"/>
      <c r="EO5" s="144"/>
      <c r="EP5" s="144"/>
      <c r="EQ5" s="144"/>
      <c r="ER5" s="144"/>
      <c r="ES5" s="144">
        <v>10</v>
      </c>
      <c r="ET5" s="144"/>
      <c r="EU5" s="144"/>
      <c r="EV5" s="144"/>
      <c r="EW5" s="144"/>
      <c r="EX5" s="144"/>
      <c r="EY5" s="144"/>
      <c r="EZ5" s="144"/>
      <c r="FA5" s="144"/>
      <c r="FB5" s="144"/>
      <c r="FC5" s="144">
        <v>11</v>
      </c>
      <c r="FD5" s="144"/>
      <c r="FE5" s="144"/>
      <c r="FF5" s="144"/>
      <c r="FG5" s="144"/>
      <c r="FH5" s="144"/>
      <c r="FI5" s="144"/>
      <c r="FJ5" s="144"/>
      <c r="FK5" s="144"/>
    </row>
    <row r="6" spans="1:167" s="27" customFormat="1" ht="13.5" customHeight="1">
      <c r="A6" s="26"/>
      <c r="B6" s="142" t="s">
        <v>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3"/>
      <c r="AV6" s="130" t="s">
        <v>27</v>
      </c>
      <c r="AW6" s="130"/>
      <c r="AX6" s="130"/>
      <c r="AY6" s="130"/>
      <c r="AZ6" s="130"/>
      <c r="BA6" s="130"/>
      <c r="BB6" s="130"/>
      <c r="BC6" s="130"/>
      <c r="BD6" s="123">
        <f>BD7+BD8+BD10+BD11+BD25</f>
        <v>87597</v>
      </c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>
        <f>'стр.2 2019'!CA6:CI6*1.05</f>
        <v>7945.35</v>
      </c>
      <c r="CB6" s="123"/>
      <c r="CC6" s="123"/>
      <c r="CD6" s="123"/>
      <c r="CE6" s="123"/>
      <c r="CF6" s="123"/>
      <c r="CG6" s="123"/>
      <c r="CH6" s="123"/>
      <c r="CI6" s="123"/>
      <c r="CJ6" s="123">
        <v>26162</v>
      </c>
      <c r="CK6" s="123"/>
      <c r="CL6" s="123"/>
      <c r="CM6" s="123"/>
      <c r="CN6" s="123"/>
      <c r="CO6" s="123"/>
      <c r="CP6" s="123"/>
      <c r="CQ6" s="123"/>
      <c r="CR6" s="123"/>
      <c r="CS6" s="123">
        <v>6290</v>
      </c>
      <c r="CT6" s="123"/>
      <c r="CU6" s="123"/>
      <c r="CV6" s="123"/>
      <c r="CW6" s="123"/>
      <c r="CX6" s="123"/>
      <c r="CY6" s="123"/>
      <c r="CZ6" s="123"/>
      <c r="DA6" s="123"/>
      <c r="DB6" s="123">
        <v>12833</v>
      </c>
      <c r="DC6" s="123"/>
      <c r="DD6" s="123"/>
      <c r="DE6" s="123"/>
      <c r="DF6" s="123"/>
      <c r="DG6" s="123"/>
      <c r="DH6" s="123"/>
      <c r="DI6" s="123"/>
      <c r="DJ6" s="123"/>
      <c r="DK6" s="123">
        <f>'стр.2 2019'!DK6:DT6*1.05</f>
        <v>34366.5</v>
      </c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>
        <f>'стр.2 2019'!ES6:FB6*1.05</f>
        <v>0</v>
      </c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</row>
    <row r="7" spans="1:167" ht="13.5" customHeight="1">
      <c r="A7" s="28"/>
      <c r="B7" s="140" t="s">
        <v>52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1"/>
      <c r="AV7" s="133" t="s">
        <v>28</v>
      </c>
      <c r="AW7" s="133"/>
      <c r="AX7" s="133"/>
      <c r="AY7" s="133"/>
      <c r="AZ7" s="133"/>
      <c r="BA7" s="133"/>
      <c r="BB7" s="133"/>
      <c r="BC7" s="133"/>
      <c r="BD7" s="127">
        <v>81006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>
        <f>'стр.2 2019'!CA7:CI7*1.05</f>
        <v>7347.900000000001</v>
      </c>
      <c r="CB7" s="127"/>
      <c r="CC7" s="127"/>
      <c r="CD7" s="127"/>
      <c r="CE7" s="127"/>
      <c r="CF7" s="127"/>
      <c r="CG7" s="127"/>
      <c r="CH7" s="127"/>
      <c r="CI7" s="127"/>
      <c r="CJ7" s="127">
        <f>'стр.2 2019'!CJ7:CR7*1.05+1</f>
        <v>24193</v>
      </c>
      <c r="CK7" s="127"/>
      <c r="CL7" s="127"/>
      <c r="CM7" s="127"/>
      <c r="CN7" s="127"/>
      <c r="CO7" s="127"/>
      <c r="CP7" s="127"/>
      <c r="CQ7" s="127"/>
      <c r="CR7" s="127"/>
      <c r="CS7" s="127">
        <f>'стр.2 2019'!CS7:DA7*1.05-1</f>
        <v>5818.1</v>
      </c>
      <c r="CT7" s="127"/>
      <c r="CU7" s="127"/>
      <c r="CV7" s="127"/>
      <c r="CW7" s="127"/>
      <c r="CX7" s="127"/>
      <c r="CY7" s="127"/>
      <c r="CZ7" s="127"/>
      <c r="DA7" s="127"/>
      <c r="DB7" s="127">
        <f>'стр.2 2019'!DB7:DJ7*1.05</f>
        <v>11866.050000000001</v>
      </c>
      <c r="DC7" s="127"/>
      <c r="DD7" s="127"/>
      <c r="DE7" s="127"/>
      <c r="DF7" s="127"/>
      <c r="DG7" s="127"/>
      <c r="DH7" s="127"/>
      <c r="DI7" s="127"/>
      <c r="DJ7" s="127"/>
      <c r="DK7" s="127">
        <f>'стр.2 2019'!DK7:DT7*1.05</f>
        <v>31781.4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>
        <f>'стр.2 2019'!ES7:FB7*1.05</f>
        <v>0</v>
      </c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</row>
    <row r="8" spans="1:167" ht="13.5" customHeight="1">
      <c r="A8" s="29"/>
      <c r="B8" s="131" t="s">
        <v>53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2"/>
      <c r="AV8" s="133" t="s">
        <v>29</v>
      </c>
      <c r="AW8" s="133"/>
      <c r="AX8" s="133"/>
      <c r="AY8" s="133"/>
      <c r="AZ8" s="133"/>
      <c r="BA8" s="133"/>
      <c r="BB8" s="133"/>
      <c r="BC8" s="133"/>
      <c r="BD8" s="127">
        <v>1822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>
        <f>'стр.2 2019'!CA8:CI8*1.05</f>
        <v>164.85</v>
      </c>
      <c r="CB8" s="127"/>
      <c r="CC8" s="127"/>
      <c r="CD8" s="127"/>
      <c r="CE8" s="127"/>
      <c r="CF8" s="127"/>
      <c r="CG8" s="127"/>
      <c r="CH8" s="127"/>
      <c r="CI8" s="127"/>
      <c r="CJ8" s="127">
        <f>'стр.2 2019'!CJ8:CR8*1.05</f>
        <v>543.9</v>
      </c>
      <c r="CK8" s="127"/>
      <c r="CL8" s="127"/>
      <c r="CM8" s="127"/>
      <c r="CN8" s="127"/>
      <c r="CO8" s="127"/>
      <c r="CP8" s="127"/>
      <c r="CQ8" s="127"/>
      <c r="CR8" s="127"/>
      <c r="CS8" s="127">
        <f>'стр.2 2019'!CS8:DA8*1.05</f>
        <v>130.20000000000002</v>
      </c>
      <c r="CT8" s="127"/>
      <c r="CU8" s="127"/>
      <c r="CV8" s="127"/>
      <c r="CW8" s="127"/>
      <c r="CX8" s="127"/>
      <c r="CY8" s="127"/>
      <c r="CZ8" s="127"/>
      <c r="DA8" s="127"/>
      <c r="DB8" s="127">
        <f>'стр.2 2019'!DB8:DJ8*1.05</f>
        <v>266.7</v>
      </c>
      <c r="DC8" s="127"/>
      <c r="DD8" s="127"/>
      <c r="DE8" s="127"/>
      <c r="DF8" s="127"/>
      <c r="DG8" s="127"/>
      <c r="DH8" s="127"/>
      <c r="DI8" s="127"/>
      <c r="DJ8" s="127"/>
      <c r="DK8" s="127">
        <f>'стр.2 2019'!DK8:DT8*1.05</f>
        <v>716.1</v>
      </c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>
        <f>'стр.2 2019'!ES8:FB8*1.05</f>
        <v>0</v>
      </c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</row>
    <row r="9" spans="1:167" ht="26.25" customHeight="1">
      <c r="A9" s="29"/>
      <c r="B9" s="131" t="s">
        <v>80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2"/>
      <c r="AV9" s="133" t="s">
        <v>30</v>
      </c>
      <c r="AW9" s="133"/>
      <c r="AX9" s="133"/>
      <c r="AY9" s="133"/>
      <c r="AZ9" s="133"/>
      <c r="BA9" s="133"/>
      <c r="BB9" s="133"/>
      <c r="BC9" s="133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</row>
    <row r="10" spans="1:167" ht="13.5" customHeight="1">
      <c r="A10" s="29"/>
      <c r="B10" s="138" t="s">
        <v>55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9"/>
      <c r="AV10" s="133" t="s">
        <v>31</v>
      </c>
      <c r="AW10" s="133"/>
      <c r="AX10" s="133"/>
      <c r="AY10" s="133"/>
      <c r="AZ10" s="133"/>
      <c r="BA10" s="133"/>
      <c r="BB10" s="133"/>
      <c r="BC10" s="133"/>
      <c r="BD10" s="127">
        <v>2420</v>
      </c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>
        <f>'стр.2 2019'!CA10:CI10*1.05</f>
        <v>219.45000000000002</v>
      </c>
      <c r="CB10" s="127"/>
      <c r="CC10" s="127"/>
      <c r="CD10" s="127"/>
      <c r="CE10" s="127"/>
      <c r="CF10" s="127"/>
      <c r="CG10" s="127"/>
      <c r="CH10" s="127"/>
      <c r="CI10" s="127"/>
      <c r="CJ10" s="127">
        <f>'стр.2 2019'!CJ10:CR10*1.05</f>
        <v>722.4</v>
      </c>
      <c r="CK10" s="127"/>
      <c r="CL10" s="127"/>
      <c r="CM10" s="127"/>
      <c r="CN10" s="127"/>
      <c r="CO10" s="127"/>
      <c r="CP10" s="127"/>
      <c r="CQ10" s="127"/>
      <c r="CR10" s="127"/>
      <c r="CS10" s="127">
        <f>'стр.2 2019'!CS10:DA10*1.05</f>
        <v>173.25</v>
      </c>
      <c r="CT10" s="127"/>
      <c r="CU10" s="127"/>
      <c r="CV10" s="127"/>
      <c r="CW10" s="127"/>
      <c r="CX10" s="127"/>
      <c r="CY10" s="127"/>
      <c r="CZ10" s="127"/>
      <c r="DA10" s="127"/>
      <c r="DB10" s="127">
        <f>'стр.2 2019'!DB10:DJ10*1.05</f>
        <v>353.85</v>
      </c>
      <c r="DC10" s="127"/>
      <c r="DD10" s="127"/>
      <c r="DE10" s="127"/>
      <c r="DF10" s="127"/>
      <c r="DG10" s="127"/>
      <c r="DH10" s="127"/>
      <c r="DI10" s="127"/>
      <c r="DJ10" s="127"/>
      <c r="DK10" s="127">
        <f>'стр.2 2019'!DK10:DT10*1.05+1</f>
        <v>952.3000000000001</v>
      </c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>
        <f>'стр.2 2019'!ES10:FB10*1.05</f>
        <v>0</v>
      </c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</row>
    <row r="11" spans="1:167" ht="13.5" customHeight="1">
      <c r="A11" s="29"/>
      <c r="B11" s="131" t="s">
        <v>56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2"/>
      <c r="AV11" s="133" t="s">
        <v>32</v>
      </c>
      <c r="AW11" s="133"/>
      <c r="AX11" s="133"/>
      <c r="AY11" s="133"/>
      <c r="AZ11" s="133"/>
      <c r="BA11" s="133"/>
      <c r="BB11" s="133"/>
      <c r="BC11" s="133"/>
      <c r="BD11" s="127">
        <v>1823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>
        <f>'стр.2 2019'!CA11:CI11*1.05</f>
        <v>164.85</v>
      </c>
      <c r="CB11" s="127"/>
      <c r="CC11" s="127"/>
      <c r="CD11" s="127"/>
      <c r="CE11" s="127"/>
      <c r="CF11" s="127"/>
      <c r="CG11" s="127"/>
      <c r="CH11" s="127"/>
      <c r="CI11" s="127"/>
      <c r="CJ11" s="127">
        <f>'стр.2 2019'!CJ11:CR11*1.05</f>
        <v>543.9</v>
      </c>
      <c r="CK11" s="127"/>
      <c r="CL11" s="127"/>
      <c r="CM11" s="127"/>
      <c r="CN11" s="127"/>
      <c r="CO11" s="127"/>
      <c r="CP11" s="127"/>
      <c r="CQ11" s="127"/>
      <c r="CR11" s="127"/>
      <c r="CS11" s="127">
        <f>'стр.2 2019'!CS11:DA11*1.05</f>
        <v>130.20000000000002</v>
      </c>
      <c r="CT11" s="127"/>
      <c r="CU11" s="127"/>
      <c r="CV11" s="127"/>
      <c r="CW11" s="127"/>
      <c r="CX11" s="127"/>
      <c r="CY11" s="127"/>
      <c r="CZ11" s="127"/>
      <c r="DA11" s="127"/>
      <c r="DB11" s="127">
        <f>'стр.2 2019'!DB11:DJ11*1.05</f>
        <v>266.7</v>
      </c>
      <c r="DC11" s="127"/>
      <c r="DD11" s="127"/>
      <c r="DE11" s="127"/>
      <c r="DF11" s="127"/>
      <c r="DG11" s="127"/>
      <c r="DH11" s="127"/>
      <c r="DI11" s="127"/>
      <c r="DJ11" s="127"/>
      <c r="DK11" s="127">
        <f>'стр.2 2019'!DK11:DT11*1.05</f>
        <v>717.15</v>
      </c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>
        <f>'стр.2 2019'!ES11:FB11*1.05</f>
        <v>0</v>
      </c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</row>
    <row r="12" spans="1:167" ht="13.5" customHeight="1">
      <c r="A12" s="29"/>
      <c r="B12" s="131" t="s">
        <v>57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2"/>
      <c r="AV12" s="133" t="s">
        <v>33</v>
      </c>
      <c r="AW12" s="133"/>
      <c r="AX12" s="133"/>
      <c r="AY12" s="133"/>
      <c r="AZ12" s="133"/>
      <c r="BA12" s="133"/>
      <c r="BB12" s="133"/>
      <c r="BC12" s="133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</row>
    <row r="13" spans="1:167" ht="13.5" customHeight="1">
      <c r="A13" s="29"/>
      <c r="B13" s="134" t="s">
        <v>58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5"/>
      <c r="AV13" s="133" t="s">
        <v>35</v>
      </c>
      <c r="AW13" s="133"/>
      <c r="AX13" s="133"/>
      <c r="AY13" s="133"/>
      <c r="AZ13" s="133"/>
      <c r="BA13" s="133"/>
      <c r="BB13" s="133"/>
      <c r="BC13" s="133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</row>
    <row r="14" spans="1:167" ht="13.5" customHeight="1">
      <c r="A14" s="29"/>
      <c r="B14" s="134" t="s">
        <v>59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5"/>
      <c r="AV14" s="133" t="s">
        <v>36</v>
      </c>
      <c r="AW14" s="133"/>
      <c r="AX14" s="133"/>
      <c r="AY14" s="133"/>
      <c r="AZ14" s="133"/>
      <c r="BA14" s="133"/>
      <c r="BB14" s="133"/>
      <c r="BC14" s="133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</row>
    <row r="15" spans="1:167" ht="13.5" customHeight="1">
      <c r="A15" s="29"/>
      <c r="B15" s="134" t="s">
        <v>60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5"/>
      <c r="AV15" s="133" t="s">
        <v>37</v>
      </c>
      <c r="AW15" s="133"/>
      <c r="AX15" s="133"/>
      <c r="AY15" s="133"/>
      <c r="AZ15" s="133"/>
      <c r="BA15" s="133"/>
      <c r="BB15" s="133"/>
      <c r="BC15" s="133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</row>
    <row r="16" spans="1:167" ht="13.5" customHeight="1">
      <c r="A16" s="29"/>
      <c r="B16" s="136" t="s">
        <v>97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7"/>
      <c r="AV16" s="133" t="s">
        <v>38</v>
      </c>
      <c r="AW16" s="133"/>
      <c r="AX16" s="133"/>
      <c r="AY16" s="133"/>
      <c r="AZ16" s="133"/>
      <c r="BA16" s="133"/>
      <c r="BB16" s="133"/>
      <c r="BC16" s="133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</row>
    <row r="17" spans="1:167" ht="13.5" customHeight="1">
      <c r="A17" s="29"/>
      <c r="B17" s="136" t="s">
        <v>98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7"/>
      <c r="AV17" s="133" t="s">
        <v>39</v>
      </c>
      <c r="AW17" s="133"/>
      <c r="AX17" s="133"/>
      <c r="AY17" s="133"/>
      <c r="AZ17" s="133"/>
      <c r="BA17" s="133"/>
      <c r="BB17" s="133"/>
      <c r="BC17" s="133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</row>
    <row r="18" spans="1:167" ht="13.5" customHeight="1">
      <c r="A18" s="29"/>
      <c r="B18" s="134" t="s">
        <v>61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5"/>
      <c r="AV18" s="133" t="s">
        <v>40</v>
      </c>
      <c r="AW18" s="133"/>
      <c r="AX18" s="133"/>
      <c r="AY18" s="133"/>
      <c r="AZ18" s="133"/>
      <c r="BA18" s="133"/>
      <c r="BB18" s="133"/>
      <c r="BC18" s="133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</row>
    <row r="19" spans="1:167" ht="13.5" customHeight="1">
      <c r="A19" s="29"/>
      <c r="B19" s="134" t="s">
        <v>62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5"/>
      <c r="AV19" s="133" t="s">
        <v>41</v>
      </c>
      <c r="AW19" s="133"/>
      <c r="AX19" s="133"/>
      <c r="AY19" s="133"/>
      <c r="AZ19" s="133"/>
      <c r="BA19" s="133"/>
      <c r="BB19" s="133"/>
      <c r="BC19" s="133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</row>
    <row r="20" spans="1:167" ht="13.5" customHeight="1">
      <c r="A20" s="29"/>
      <c r="B20" s="136" t="s">
        <v>63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7"/>
      <c r="AV20" s="133" t="s">
        <v>43</v>
      </c>
      <c r="AW20" s="133"/>
      <c r="AX20" s="133"/>
      <c r="AY20" s="133"/>
      <c r="AZ20" s="133"/>
      <c r="BA20" s="133"/>
      <c r="BB20" s="133"/>
      <c r="BC20" s="133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</row>
    <row r="21" spans="1:167" ht="13.5" customHeight="1">
      <c r="A21" s="29"/>
      <c r="B21" s="134" t="s">
        <v>64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5"/>
      <c r="AV21" s="133" t="s">
        <v>42</v>
      </c>
      <c r="AW21" s="133"/>
      <c r="AX21" s="133"/>
      <c r="AY21" s="133"/>
      <c r="AZ21" s="133"/>
      <c r="BA21" s="133"/>
      <c r="BB21" s="133"/>
      <c r="BC21" s="133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</row>
    <row r="22" spans="1:167" ht="13.5" customHeight="1">
      <c r="A22" s="29"/>
      <c r="B22" s="136" t="s">
        <v>65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7"/>
      <c r="AV22" s="133" t="s">
        <v>44</v>
      </c>
      <c r="AW22" s="133"/>
      <c r="AX22" s="133"/>
      <c r="AY22" s="133"/>
      <c r="AZ22" s="133"/>
      <c r="BA22" s="133"/>
      <c r="BB22" s="133"/>
      <c r="BC22" s="133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</row>
    <row r="23" spans="1:167" ht="13.5" customHeight="1">
      <c r="A23" s="29"/>
      <c r="B23" s="136" t="s">
        <v>66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7"/>
      <c r="AV23" s="133" t="s">
        <v>45</v>
      </c>
      <c r="AW23" s="133"/>
      <c r="AX23" s="133"/>
      <c r="AY23" s="133"/>
      <c r="AZ23" s="133"/>
      <c r="BA23" s="133"/>
      <c r="BB23" s="133"/>
      <c r="BC23" s="133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</row>
    <row r="24" spans="1:167" ht="13.5" customHeight="1">
      <c r="A24" s="29"/>
      <c r="B24" s="134" t="s">
        <v>67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133" t="s">
        <v>46</v>
      </c>
      <c r="AW24" s="133"/>
      <c r="AX24" s="133"/>
      <c r="AY24" s="133"/>
      <c r="AZ24" s="133"/>
      <c r="BA24" s="133"/>
      <c r="BB24" s="133"/>
      <c r="BC24" s="133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</row>
    <row r="25" spans="1:167" ht="13.5" customHeight="1">
      <c r="A25" s="29"/>
      <c r="B25" s="131" t="s">
        <v>68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2"/>
      <c r="AV25" s="133" t="s">
        <v>34</v>
      </c>
      <c r="AW25" s="133"/>
      <c r="AX25" s="133"/>
      <c r="AY25" s="133"/>
      <c r="AZ25" s="133"/>
      <c r="BA25" s="133"/>
      <c r="BB25" s="133"/>
      <c r="BC25" s="133"/>
      <c r="BD25" s="127">
        <v>526</v>
      </c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>
        <f>'стр.2 2019'!CA25:CI25*1.05</f>
        <v>48.300000000000004</v>
      </c>
      <c r="CB25" s="127"/>
      <c r="CC25" s="127"/>
      <c r="CD25" s="127"/>
      <c r="CE25" s="127"/>
      <c r="CF25" s="127"/>
      <c r="CG25" s="127"/>
      <c r="CH25" s="127"/>
      <c r="CI25" s="127"/>
      <c r="CJ25" s="127">
        <f>'стр.2 2019'!CJ25:CR25*1.05</f>
        <v>158.55</v>
      </c>
      <c r="CK25" s="127"/>
      <c r="CL25" s="127"/>
      <c r="CM25" s="127"/>
      <c r="CN25" s="127"/>
      <c r="CO25" s="127"/>
      <c r="CP25" s="127"/>
      <c r="CQ25" s="127"/>
      <c r="CR25" s="127"/>
      <c r="CS25" s="127">
        <f>'стр.2 2019'!CS25:DA25*1.05</f>
        <v>38.85</v>
      </c>
      <c r="CT25" s="127"/>
      <c r="CU25" s="127"/>
      <c r="CV25" s="127"/>
      <c r="CW25" s="127"/>
      <c r="CX25" s="127"/>
      <c r="CY25" s="127"/>
      <c r="CZ25" s="127"/>
      <c r="DA25" s="127"/>
      <c r="DB25" s="127">
        <f>'стр.2 2019'!DB25:DJ25*1.05</f>
        <v>78.75</v>
      </c>
      <c r="DC25" s="127"/>
      <c r="DD25" s="127"/>
      <c r="DE25" s="127"/>
      <c r="DF25" s="127"/>
      <c r="DG25" s="127"/>
      <c r="DH25" s="127"/>
      <c r="DI25" s="127"/>
      <c r="DJ25" s="127"/>
      <c r="DK25" s="127">
        <f>'стр.2 2019'!DK25:DT25*1.05</f>
        <v>200.55</v>
      </c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>
        <f>'стр.2 2019'!ES25:FB25*1.05</f>
        <v>-0.012600000000000012</v>
      </c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</row>
    <row r="26" spans="1:167" ht="13.5" customHeight="1">
      <c r="A26" s="29"/>
      <c r="B26" s="131" t="s">
        <v>69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133" t="s">
        <v>47</v>
      </c>
      <c r="AW26" s="133"/>
      <c r="AX26" s="133"/>
      <c r="AY26" s="133"/>
      <c r="AZ26" s="133"/>
      <c r="BA26" s="133"/>
      <c r="BB26" s="133"/>
      <c r="BC26" s="133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</row>
    <row r="27" spans="1:167" s="27" customFormat="1" ht="13.5" customHeight="1">
      <c r="A27" s="26"/>
      <c r="B27" s="128" t="s">
        <v>81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9"/>
      <c r="AV27" s="130" t="s">
        <v>48</v>
      </c>
      <c r="AW27" s="130"/>
      <c r="AX27" s="130"/>
      <c r="AY27" s="130"/>
      <c r="AZ27" s="130"/>
      <c r="BA27" s="130"/>
      <c r="BB27" s="130"/>
      <c r="BC27" s="130"/>
      <c r="BD27" s="123">
        <v>4903987</v>
      </c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>
        <f>'стр.2 2019'!CA27:CI27*1.05</f>
        <v>2342253.9</v>
      </c>
      <c r="CB27" s="123"/>
      <c r="CC27" s="123"/>
      <c r="CD27" s="123"/>
      <c r="CE27" s="123"/>
      <c r="CF27" s="123"/>
      <c r="CG27" s="123"/>
      <c r="CH27" s="123"/>
      <c r="CI27" s="123"/>
      <c r="CJ27" s="123">
        <f>'стр.2 2019'!CJ27:CR27*1.05</f>
        <v>1354069.5</v>
      </c>
      <c r="CK27" s="123"/>
      <c r="CL27" s="123"/>
      <c r="CM27" s="123"/>
      <c r="CN27" s="123"/>
      <c r="CO27" s="123"/>
      <c r="CP27" s="123"/>
      <c r="CQ27" s="123"/>
      <c r="CR27" s="123"/>
      <c r="CS27" s="123">
        <f>'стр.2 2019'!CS27:DA27*1.05</f>
        <v>189370.65</v>
      </c>
      <c r="CT27" s="123"/>
      <c r="CU27" s="123"/>
      <c r="CV27" s="123"/>
      <c r="CW27" s="123"/>
      <c r="CX27" s="123"/>
      <c r="CY27" s="123"/>
      <c r="CZ27" s="123"/>
      <c r="DA27" s="123"/>
      <c r="DB27" s="123">
        <f>'стр.2 2019'!DB27:DJ27*1.05</f>
        <v>269403.75</v>
      </c>
      <c r="DC27" s="123"/>
      <c r="DD27" s="123"/>
      <c r="DE27" s="123"/>
      <c r="DF27" s="123"/>
      <c r="DG27" s="123"/>
      <c r="DH27" s="123"/>
      <c r="DI27" s="123"/>
      <c r="DJ27" s="123"/>
      <c r="DK27" s="123">
        <f>'стр.2 2019'!DK27:DT27*1.05-1</f>
        <v>748888.4</v>
      </c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</row>
    <row r="28" spans="1:167" s="31" customFormat="1" ht="14.25" customHeight="1">
      <c r="A28" s="30"/>
      <c r="B28" s="124" t="s">
        <v>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5"/>
      <c r="AV28" s="126" t="s">
        <v>49</v>
      </c>
      <c r="AW28" s="126"/>
      <c r="AX28" s="126"/>
      <c r="AY28" s="126"/>
      <c r="AZ28" s="126"/>
      <c r="BA28" s="126"/>
      <c r="BB28" s="126"/>
      <c r="BC28" s="126"/>
      <c r="BD28" s="117">
        <v>297230</v>
      </c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>
        <f>'стр.2 2019'!DU28:EI28*1.05</f>
        <v>10967.25</v>
      </c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>
        <f>'стр.2 2019'!EJ28:ER28*1.05</f>
        <v>15750</v>
      </c>
      <c r="EK28" s="117"/>
      <c r="EL28" s="117"/>
      <c r="EM28" s="117"/>
      <c r="EN28" s="117"/>
      <c r="EO28" s="117"/>
      <c r="EP28" s="117"/>
      <c r="EQ28" s="117"/>
      <c r="ER28" s="117"/>
      <c r="ES28" s="117">
        <f>'стр.2 2019'!ES28:FB28*1.05</f>
        <v>22690.5</v>
      </c>
      <c r="ET28" s="117"/>
      <c r="EU28" s="117"/>
      <c r="EV28" s="117"/>
      <c r="EW28" s="117"/>
      <c r="EX28" s="117"/>
      <c r="EY28" s="117"/>
      <c r="EZ28" s="117"/>
      <c r="FA28" s="117"/>
      <c r="FB28" s="117"/>
      <c r="FC28" s="117">
        <f>'стр.2 2019'!FC28:FK28*1.05</f>
        <v>247822.05000000002</v>
      </c>
      <c r="FD28" s="117"/>
      <c r="FE28" s="117"/>
      <c r="FF28" s="117"/>
      <c r="FG28" s="117"/>
      <c r="FH28" s="117"/>
      <c r="FI28" s="117"/>
      <c r="FJ28" s="117"/>
      <c r="FK28" s="117"/>
    </row>
    <row r="29" spans="1:167" s="31" customFormat="1" ht="14.25" customHeight="1">
      <c r="A29" s="119" t="s">
        <v>72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  <c r="AV29" s="122" t="s">
        <v>50</v>
      </c>
      <c r="AW29" s="122"/>
      <c r="AX29" s="122"/>
      <c r="AY29" s="122"/>
      <c r="AZ29" s="122"/>
      <c r="BA29" s="122"/>
      <c r="BB29" s="122"/>
      <c r="BC29" s="122"/>
      <c r="BD29" s="117">
        <f>BD27+BD28</f>
        <v>5201217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</row>
  </sheetData>
  <sheetProtection/>
  <mergeCells count="339">
    <mergeCell ref="B1:FJ1"/>
    <mergeCell ref="FA2:FJ2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S29:DA29"/>
    <mergeCell ref="DB29:DJ29"/>
    <mergeCell ref="CJ28:CR28"/>
    <mergeCell ref="CS28:DA28"/>
    <mergeCell ref="DB28:DJ28"/>
    <mergeCell ref="DK28:DT28"/>
    <mergeCell ref="A29:AU29"/>
    <mergeCell ref="AV29:BC29"/>
    <mergeCell ref="BD29:BN29"/>
    <mergeCell ref="BO29:BZ29"/>
    <mergeCell ref="CA29:CI29"/>
    <mergeCell ref="CJ29:CR29"/>
    <mergeCell ref="DK29:DT29"/>
    <mergeCell ref="DU29:EI29"/>
    <mergeCell ref="EJ29:ER29"/>
    <mergeCell ref="ES29:FB29"/>
    <mergeCell ref="FC29:FK29"/>
    <mergeCell ref="ES28:FB28"/>
    <mergeCell ref="FC28:FK28"/>
    <mergeCell ref="DU28:EI28"/>
    <mergeCell ref="EJ28:ER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0">
      <selection activeCell="BW18" sqref="BW18:DD18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</row>
    <row r="4" spans="1:108" s="6" customFormat="1" ht="1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08" s="6" customFormat="1" ht="15" customHeight="1">
      <c r="A5" s="41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6" customFormat="1" ht="15" customHeight="1">
      <c r="A6" s="41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57" t="s">
        <v>104</v>
      </c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9" t="s">
        <v>99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0" t="s">
        <v>9</v>
      </c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58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60"/>
      <c r="BJ14" s="58" t="s">
        <v>17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60"/>
      <c r="BW14" s="38" t="s">
        <v>18</v>
      </c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s="13" customFormat="1" ht="12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3"/>
      <c r="BJ15" s="61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3"/>
      <c r="BW15" s="71">
        <v>1</v>
      </c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</row>
    <row r="16" spans="1:108" s="13" customFormat="1" ht="12.75">
      <c r="A16" s="14"/>
      <c r="B16" s="67" t="s">
        <v>11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8"/>
      <c r="BJ16" s="36" t="s">
        <v>19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64">
        <v>68.24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s="13" customFormat="1" ht="12.75">
      <c r="A17" s="14"/>
      <c r="B17" s="65" t="s">
        <v>12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6"/>
      <c r="BJ17" s="34" t="s">
        <v>20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64">
        <v>68.24</v>
      </c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13" customFormat="1" ht="12.75">
      <c r="A18" s="14"/>
      <c r="B18" s="65" t="s">
        <v>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6"/>
      <c r="BJ18" s="34" t="s">
        <v>21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s="13" customFormat="1" ht="12.75">
      <c r="A19" s="14"/>
      <c r="B19" s="67" t="s">
        <v>14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8"/>
      <c r="BJ19" s="36" t="s">
        <v>22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s="13" customFormat="1" ht="12.75">
      <c r="A20" s="14"/>
      <c r="B20" s="67" t="s">
        <v>15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8"/>
      <c r="BJ20" s="36" t="s">
        <v>23</v>
      </c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5">
        <v>176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</row>
    <row r="21" ht="12" customHeight="1"/>
    <row r="22" spans="1:108" s="7" customFormat="1" ht="15" customHeight="1">
      <c r="A22" s="56" t="s">
        <v>96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42" t="s">
        <v>24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  <c r="BJ24" s="48" t="s">
        <v>17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0"/>
      <c r="BW24" s="55" t="s">
        <v>3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 t="s">
        <v>4</v>
      </c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s="2" customFormat="1" ht="12.7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7"/>
      <c r="BJ25" s="51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3"/>
      <c r="BW25" s="54">
        <v>1</v>
      </c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>
        <v>2</v>
      </c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</row>
    <row r="26" spans="1:108" s="17" customFormat="1" ht="12.75">
      <c r="A26" s="38" t="s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40"/>
      <c r="BJ26" s="36" t="s">
        <v>27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123">
        <v>48962</v>
      </c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37">
        <v>91977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13" customFormat="1" ht="12.75">
      <c r="A27" s="14"/>
      <c r="B27" s="32" t="s">
        <v>52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4" t="s">
        <v>28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5">
        <f>'стр.1 2020'!BW27:CM27*0.95</f>
        <v>44926.45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>
        <f>'стр.1 2020'!CN27:DD27*1.05</f>
        <v>85056.7725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spans="1:108" s="13" customFormat="1" ht="12.75">
      <c r="A28" s="14"/>
      <c r="B28" s="32" t="s">
        <v>53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4" t="s">
        <v>29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>
        <f>'стр.1 2020'!BW28:CM28*0.95</f>
        <v>1332.9924999999998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>
        <f>'стр.1 2020'!CN28:DD28*1.05</f>
        <v>1912.8375</v>
      </c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</row>
    <row r="29" spans="1:108" s="13" customFormat="1" ht="25.5" customHeight="1">
      <c r="A29" s="14"/>
      <c r="B29" s="32" t="s">
        <v>54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4" t="s">
        <v>30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spans="1:108" s="13" customFormat="1" ht="12.75">
      <c r="A30" s="14"/>
      <c r="B30" s="32" t="s">
        <v>55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4" t="s">
        <v>31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5">
        <f>'стр.1 2020'!BW30:CM30*0.95</f>
        <v>1208.4475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>
        <f>'стр.1 2020'!CN30:DD30*1.05</f>
        <v>2541.2625000000003</v>
      </c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</row>
    <row r="31" spans="1:108" s="13" customFormat="1" ht="12.75">
      <c r="A31" s="14"/>
      <c r="B31" s="32" t="s">
        <v>56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4" t="s">
        <v>32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5">
        <f>'стр.1 2020'!BW31:CM31*0.95</f>
        <v>1149.7849999999999</v>
      </c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>
        <f>'стр.1 2020'!CN31:DD31*1.05</f>
        <v>1913.9400000000003</v>
      </c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</row>
    <row r="32" spans="1:108" s="13" customFormat="1" ht="12.75">
      <c r="A32" s="14"/>
      <c r="B32" s="32" t="s">
        <v>57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4" t="s">
        <v>33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</row>
    <row r="33" spans="1:108" s="13" customFormat="1" ht="12.75">
      <c r="A33" s="14"/>
      <c r="B33" s="72" t="s">
        <v>58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34" t="s">
        <v>35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</row>
    <row r="34" spans="1:108" s="13" customFormat="1" ht="12.75">
      <c r="A34" s="14"/>
      <c r="B34" s="72" t="s">
        <v>59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3"/>
      <c r="BJ34" s="34" t="s">
        <v>36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</row>
    <row r="35" spans="1:108" s="13" customFormat="1" ht="12.75">
      <c r="A35" s="14"/>
      <c r="B35" s="72" t="s">
        <v>60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3"/>
      <c r="BJ35" s="34" t="s">
        <v>37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</row>
    <row r="36" spans="1:108" s="13" customFormat="1" ht="12.75">
      <c r="A36" s="14"/>
      <c r="B36" s="74" t="s">
        <v>97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5"/>
      <c r="BJ36" s="34" t="s">
        <v>38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</row>
    <row r="37" spans="1:108" s="13" customFormat="1" ht="12.75">
      <c r="A37" s="14"/>
      <c r="B37" s="74" t="s">
        <v>98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5"/>
      <c r="BJ37" s="34" t="s">
        <v>39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</row>
    <row r="38" spans="1:108" s="13" customFormat="1" ht="12.75">
      <c r="A38" s="14"/>
      <c r="B38" s="72" t="s">
        <v>61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3"/>
      <c r="BJ38" s="34" t="s">
        <v>40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</row>
    <row r="39" spans="1:108" s="13" customFormat="1" ht="12.75">
      <c r="A39" s="14"/>
      <c r="B39" s="72" t="s">
        <v>62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3"/>
      <c r="BJ39" s="34" t="s">
        <v>41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</row>
    <row r="40" spans="1:108" s="13" customFormat="1" ht="12.75">
      <c r="A40" s="14"/>
      <c r="B40" s="74" t="s">
        <v>63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5"/>
      <c r="BJ40" s="34" t="s">
        <v>43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</row>
    <row r="41" spans="1:108" s="13" customFormat="1" ht="12.75">
      <c r="A41" s="14"/>
      <c r="B41" s="72" t="s">
        <v>64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3"/>
      <c r="BJ41" s="34" t="s">
        <v>42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</row>
    <row r="42" spans="1:108" s="13" customFormat="1" ht="12.75">
      <c r="A42" s="14"/>
      <c r="B42" s="74" t="s">
        <v>65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5"/>
      <c r="BJ42" s="34" t="s">
        <v>44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</row>
    <row r="43" spans="1:108" s="13" customFormat="1" ht="12.75">
      <c r="A43" s="14"/>
      <c r="B43" s="74" t="s">
        <v>66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5"/>
      <c r="BJ43" s="34" t="s">
        <v>45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</row>
    <row r="44" spans="1:108" s="13" customFormat="1" ht="12.75">
      <c r="A44" s="14"/>
      <c r="B44" s="72" t="s">
        <v>67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  <c r="BJ44" s="34" t="s">
        <v>46</v>
      </c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</row>
    <row r="45" spans="1:108" s="13" customFormat="1" ht="12.75">
      <c r="A45" s="14"/>
      <c r="B45" s="32" t="s">
        <v>68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3"/>
      <c r="BJ45" s="34" t="s">
        <v>34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5">
        <f>'стр.1 2020'!BW45:CM45*0.95</f>
        <v>344.75499999999994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>
        <f>'стр.1 2020'!CN45:DD45*1.05</f>
        <v>552.3000000000001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</row>
    <row r="46" spans="1:108" s="13" customFormat="1" ht="12.75">
      <c r="A46" s="14"/>
      <c r="B46" s="32" t="s">
        <v>69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3"/>
      <c r="BJ46" s="34" t="s">
        <v>47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</row>
    <row r="47" spans="1:108" s="17" customFormat="1" ht="12.75">
      <c r="A47" s="15"/>
      <c r="B47" s="76" t="s">
        <v>70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7"/>
      <c r="BJ47" s="36" t="s">
        <v>48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7">
        <f>'стр.1 2020'!BW47:CM47*1.03</f>
        <v>5753265.2835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>
        <f>'стр.1 2020'!CN47:DD47*1.05</f>
        <v>5149186.5600000005</v>
      </c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</row>
    <row r="48" spans="1:108" s="13" customFormat="1" ht="27.75" customHeight="1" thickBot="1">
      <c r="A48" s="20"/>
      <c r="B48" s="83" t="s">
        <v>71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4"/>
      <c r="BJ48" s="85" t="s">
        <v>49</v>
      </c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6">
        <f>'стр.1 2020'!BW48:CM48*1.03</f>
        <v>475356.27849999996</v>
      </c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>
        <f>'стр.1 2020'!CN48:DD48*1.05</f>
        <v>312091.29</v>
      </c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</row>
    <row r="49" spans="1:108" s="18" customFormat="1" ht="13.5" customHeight="1" thickBot="1">
      <c r="A49" s="21"/>
      <c r="B49" s="78" t="s">
        <v>72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9"/>
      <c r="BJ49" s="80" t="s">
        <v>50</v>
      </c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1">
        <f>BW47+BW48-1</f>
        <v>6228620.562</v>
      </c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>
        <f>CN47+CN48</f>
        <v>5461277.850000001</v>
      </c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s="17" customFormat="1" ht="13.5" customHeight="1">
      <c r="A50" s="22"/>
      <c r="B50" s="88" t="s">
        <v>73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9"/>
      <c r="BJ50" s="90" t="s">
        <v>51</v>
      </c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1">
        <f>BW49-CN49</f>
        <v>767342.7119999994</v>
      </c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87" t="s">
        <v>77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</row>
    <row r="56" spans="2:108" s="1" customFormat="1" ht="24" customHeight="1">
      <c r="B56" s="87" t="s">
        <v>78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</row>
    <row r="57" spans="2:108" s="1" customFormat="1" ht="24" customHeight="1">
      <c r="B57" s="87" t="s">
        <v>79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BreakPreview" zoomScaleSheetLayoutView="100" zoomScalePageLayoutView="0" workbookViewId="0" topLeftCell="A1">
      <selection activeCell="EJ21" sqref="EJ21:ER21"/>
    </sheetView>
  </sheetViews>
  <sheetFormatPr defaultColWidth="0.875" defaultRowHeight="12.75"/>
  <cols>
    <col min="1" max="64" width="0.875" style="24" customWidth="1"/>
    <col min="65" max="65" width="2.00390625" style="24" customWidth="1"/>
    <col min="66" max="86" width="0.875" style="24" customWidth="1"/>
    <col min="87" max="87" width="2.625" style="24" customWidth="1"/>
    <col min="88" max="95" width="0.875" style="24" customWidth="1"/>
    <col min="96" max="96" width="1.875" style="24" customWidth="1"/>
    <col min="97" max="170" width="0.875" style="24" customWidth="1"/>
    <col min="171" max="171" width="10.00390625" style="24" bestFit="1" customWidth="1"/>
    <col min="172" max="16384" width="0.875" style="24" customWidth="1"/>
  </cols>
  <sheetData>
    <row r="1" spans="2:166" ht="15" customHeight="1">
      <c r="B1" s="146" t="s">
        <v>89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</row>
    <row r="2" spans="157:166" ht="11.25" customHeight="1">
      <c r="FA2" s="118" t="s">
        <v>101</v>
      </c>
      <c r="FB2" s="118"/>
      <c r="FC2" s="118"/>
      <c r="FD2" s="118"/>
      <c r="FE2" s="118"/>
      <c r="FF2" s="118"/>
      <c r="FG2" s="118"/>
      <c r="FH2" s="118"/>
      <c r="FI2" s="118"/>
      <c r="FJ2" s="118"/>
    </row>
    <row r="3" spans="1:167" s="25" customFormat="1" ht="12.75" customHeight="1">
      <c r="A3" s="147" t="s">
        <v>24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9"/>
      <c r="AV3" s="153" t="s">
        <v>17</v>
      </c>
      <c r="AW3" s="154"/>
      <c r="AX3" s="154"/>
      <c r="AY3" s="154"/>
      <c r="AZ3" s="154"/>
      <c r="BA3" s="154"/>
      <c r="BB3" s="154"/>
      <c r="BC3" s="155"/>
      <c r="BD3" s="147" t="s">
        <v>82</v>
      </c>
      <c r="BE3" s="148"/>
      <c r="BF3" s="148"/>
      <c r="BG3" s="148"/>
      <c r="BH3" s="148"/>
      <c r="BI3" s="148"/>
      <c r="BJ3" s="148"/>
      <c r="BK3" s="148"/>
      <c r="BL3" s="148"/>
      <c r="BM3" s="148"/>
      <c r="BN3" s="149"/>
      <c r="BO3" s="165" t="s">
        <v>83</v>
      </c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7"/>
    </row>
    <row r="4" spans="1:167" s="25" customFormat="1" ht="113.2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56"/>
      <c r="AW4" s="157"/>
      <c r="AX4" s="157"/>
      <c r="AY4" s="157"/>
      <c r="AZ4" s="157"/>
      <c r="BA4" s="157"/>
      <c r="BB4" s="157"/>
      <c r="BC4" s="158"/>
      <c r="BD4" s="162"/>
      <c r="BE4" s="163"/>
      <c r="BF4" s="163"/>
      <c r="BG4" s="163"/>
      <c r="BH4" s="163"/>
      <c r="BI4" s="163"/>
      <c r="BJ4" s="163"/>
      <c r="BK4" s="163"/>
      <c r="BL4" s="163"/>
      <c r="BM4" s="163"/>
      <c r="BN4" s="164"/>
      <c r="BO4" s="145" t="s">
        <v>93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 t="s">
        <v>94</v>
      </c>
      <c r="CB4" s="145"/>
      <c r="CC4" s="145"/>
      <c r="CD4" s="145"/>
      <c r="CE4" s="145"/>
      <c r="CF4" s="145"/>
      <c r="CG4" s="145"/>
      <c r="CH4" s="145"/>
      <c r="CI4" s="145"/>
      <c r="CJ4" s="145" t="s">
        <v>84</v>
      </c>
      <c r="CK4" s="145"/>
      <c r="CL4" s="145"/>
      <c r="CM4" s="145"/>
      <c r="CN4" s="145"/>
      <c r="CO4" s="145"/>
      <c r="CP4" s="145"/>
      <c r="CQ4" s="145"/>
      <c r="CR4" s="145"/>
      <c r="CS4" s="145" t="s">
        <v>92</v>
      </c>
      <c r="CT4" s="145"/>
      <c r="CU4" s="145"/>
      <c r="CV4" s="145"/>
      <c r="CW4" s="145"/>
      <c r="CX4" s="145"/>
      <c r="CY4" s="145"/>
      <c r="CZ4" s="145"/>
      <c r="DA4" s="145"/>
      <c r="DB4" s="145" t="s">
        <v>85</v>
      </c>
      <c r="DC4" s="145"/>
      <c r="DD4" s="145"/>
      <c r="DE4" s="145"/>
      <c r="DF4" s="145"/>
      <c r="DG4" s="145"/>
      <c r="DH4" s="145"/>
      <c r="DI4" s="145"/>
      <c r="DJ4" s="145"/>
      <c r="DK4" s="145" t="s">
        <v>87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5" t="s">
        <v>86</v>
      </c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 t="s">
        <v>90</v>
      </c>
      <c r="EK4" s="145"/>
      <c r="EL4" s="145"/>
      <c r="EM4" s="145"/>
      <c r="EN4" s="145"/>
      <c r="EO4" s="145"/>
      <c r="EP4" s="145"/>
      <c r="EQ4" s="145"/>
      <c r="ER4" s="145"/>
      <c r="ES4" s="145" t="s">
        <v>91</v>
      </c>
      <c r="ET4" s="145"/>
      <c r="EU4" s="145"/>
      <c r="EV4" s="145"/>
      <c r="EW4" s="145"/>
      <c r="EX4" s="145"/>
      <c r="EY4" s="145"/>
      <c r="EZ4" s="145"/>
      <c r="FA4" s="145"/>
      <c r="FB4" s="145"/>
      <c r="FC4" s="145" t="s">
        <v>88</v>
      </c>
      <c r="FD4" s="145"/>
      <c r="FE4" s="145"/>
      <c r="FF4" s="145"/>
      <c r="FG4" s="145"/>
      <c r="FH4" s="145"/>
      <c r="FI4" s="145"/>
      <c r="FJ4" s="145"/>
      <c r="FK4" s="145"/>
    </row>
    <row r="5" spans="1:167" s="25" customFormat="1" ht="12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2"/>
      <c r="AV5" s="159"/>
      <c r="AW5" s="160"/>
      <c r="AX5" s="160"/>
      <c r="AY5" s="160"/>
      <c r="AZ5" s="160"/>
      <c r="BA5" s="160"/>
      <c r="BB5" s="160"/>
      <c r="BC5" s="161"/>
      <c r="BD5" s="144">
        <v>1</v>
      </c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>
        <v>2</v>
      </c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>
        <v>3</v>
      </c>
      <c r="CB5" s="144"/>
      <c r="CC5" s="144"/>
      <c r="CD5" s="144"/>
      <c r="CE5" s="144"/>
      <c r="CF5" s="144"/>
      <c r="CG5" s="144"/>
      <c r="CH5" s="144"/>
      <c r="CI5" s="144"/>
      <c r="CJ5" s="144">
        <v>4</v>
      </c>
      <c r="CK5" s="144"/>
      <c r="CL5" s="144"/>
      <c r="CM5" s="144"/>
      <c r="CN5" s="144"/>
      <c r="CO5" s="144"/>
      <c r="CP5" s="144"/>
      <c r="CQ5" s="144"/>
      <c r="CR5" s="144"/>
      <c r="CS5" s="144">
        <v>5</v>
      </c>
      <c r="CT5" s="144"/>
      <c r="CU5" s="144"/>
      <c r="CV5" s="144"/>
      <c r="CW5" s="144"/>
      <c r="CX5" s="144"/>
      <c r="CY5" s="144"/>
      <c r="CZ5" s="144"/>
      <c r="DA5" s="144"/>
      <c r="DB5" s="144">
        <v>6</v>
      </c>
      <c r="DC5" s="144"/>
      <c r="DD5" s="144"/>
      <c r="DE5" s="144"/>
      <c r="DF5" s="144"/>
      <c r="DG5" s="144"/>
      <c r="DH5" s="144"/>
      <c r="DI5" s="144"/>
      <c r="DJ5" s="144"/>
      <c r="DK5" s="144">
        <v>7</v>
      </c>
      <c r="DL5" s="144"/>
      <c r="DM5" s="144"/>
      <c r="DN5" s="144"/>
      <c r="DO5" s="144"/>
      <c r="DP5" s="144"/>
      <c r="DQ5" s="144"/>
      <c r="DR5" s="144"/>
      <c r="DS5" s="144"/>
      <c r="DT5" s="144"/>
      <c r="DU5" s="144">
        <v>8</v>
      </c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>
        <v>9</v>
      </c>
      <c r="EK5" s="144"/>
      <c r="EL5" s="144"/>
      <c r="EM5" s="144"/>
      <c r="EN5" s="144"/>
      <c r="EO5" s="144"/>
      <c r="EP5" s="144"/>
      <c r="EQ5" s="144"/>
      <c r="ER5" s="144"/>
      <c r="ES5" s="144">
        <v>10</v>
      </c>
      <c r="ET5" s="144"/>
      <c r="EU5" s="144"/>
      <c r="EV5" s="144"/>
      <c r="EW5" s="144"/>
      <c r="EX5" s="144"/>
      <c r="EY5" s="144"/>
      <c r="EZ5" s="144"/>
      <c r="FA5" s="144"/>
      <c r="FB5" s="144"/>
      <c r="FC5" s="144">
        <v>11</v>
      </c>
      <c r="FD5" s="144"/>
      <c r="FE5" s="144"/>
      <c r="FF5" s="144"/>
      <c r="FG5" s="144"/>
      <c r="FH5" s="144"/>
      <c r="FI5" s="144"/>
      <c r="FJ5" s="144"/>
      <c r="FK5" s="144"/>
    </row>
    <row r="6" spans="1:167" s="27" customFormat="1" ht="13.5" customHeight="1">
      <c r="A6" s="26"/>
      <c r="B6" s="142" t="s">
        <v>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3"/>
      <c r="AV6" s="130" t="s">
        <v>27</v>
      </c>
      <c r="AW6" s="130"/>
      <c r="AX6" s="130"/>
      <c r="AY6" s="130"/>
      <c r="AZ6" s="130"/>
      <c r="BA6" s="130"/>
      <c r="BB6" s="130"/>
      <c r="BC6" s="130"/>
      <c r="BD6" s="123">
        <f>BD7+BD8+BD10+BD11+BD25</f>
        <v>91977</v>
      </c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>
        <v>8342</v>
      </c>
      <c r="CB6" s="123"/>
      <c r="CC6" s="123"/>
      <c r="CD6" s="123"/>
      <c r="CE6" s="123"/>
      <c r="CF6" s="123"/>
      <c r="CG6" s="123"/>
      <c r="CH6" s="123"/>
      <c r="CI6" s="123"/>
      <c r="CJ6" s="123">
        <v>27469</v>
      </c>
      <c r="CK6" s="123"/>
      <c r="CL6" s="123"/>
      <c r="CM6" s="123"/>
      <c r="CN6" s="123"/>
      <c r="CO6" s="123"/>
      <c r="CP6" s="123"/>
      <c r="CQ6" s="123"/>
      <c r="CR6" s="123"/>
      <c r="CS6" s="123">
        <v>6606</v>
      </c>
      <c r="CT6" s="123"/>
      <c r="CU6" s="123"/>
      <c r="CV6" s="123"/>
      <c r="CW6" s="123"/>
      <c r="CX6" s="123"/>
      <c r="CY6" s="123"/>
      <c r="CZ6" s="123"/>
      <c r="DA6" s="123"/>
      <c r="DB6" s="123">
        <f>13472-1150</f>
        <v>12322</v>
      </c>
      <c r="DC6" s="123"/>
      <c r="DD6" s="123"/>
      <c r="DE6" s="123"/>
      <c r="DF6" s="123"/>
      <c r="DG6" s="123"/>
      <c r="DH6" s="123"/>
      <c r="DI6" s="123"/>
      <c r="DJ6" s="123"/>
      <c r="DK6" s="123">
        <f>36071+1150+17</f>
        <v>37238</v>
      </c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</row>
    <row r="7" spans="1:167" ht="13.5" customHeight="1">
      <c r="A7" s="28"/>
      <c r="B7" s="140" t="s">
        <v>52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1"/>
      <c r="AV7" s="133" t="s">
        <v>28</v>
      </c>
      <c r="AW7" s="133"/>
      <c r="AX7" s="133"/>
      <c r="AY7" s="133"/>
      <c r="AZ7" s="133"/>
      <c r="BA7" s="133"/>
      <c r="BB7" s="133"/>
      <c r="BC7" s="133"/>
      <c r="BD7" s="127">
        <v>85057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>
        <f>'стр.2 2020'!CA7:CI7*1.05</f>
        <v>7715.295000000001</v>
      </c>
      <c r="CB7" s="127"/>
      <c r="CC7" s="127"/>
      <c r="CD7" s="127"/>
      <c r="CE7" s="127"/>
      <c r="CF7" s="127"/>
      <c r="CG7" s="127"/>
      <c r="CH7" s="127"/>
      <c r="CI7" s="127"/>
      <c r="CJ7" s="127">
        <f>'стр.2 2020'!CJ7:CR7*1.05</f>
        <v>25402.65</v>
      </c>
      <c r="CK7" s="127"/>
      <c r="CL7" s="127"/>
      <c r="CM7" s="127"/>
      <c r="CN7" s="127"/>
      <c r="CO7" s="127"/>
      <c r="CP7" s="127"/>
      <c r="CQ7" s="127"/>
      <c r="CR7" s="127"/>
      <c r="CS7" s="127">
        <f>'стр.2 2020'!CS7:DA7*1.05</f>
        <v>6109.005000000001</v>
      </c>
      <c r="CT7" s="127"/>
      <c r="CU7" s="127"/>
      <c r="CV7" s="127"/>
      <c r="CW7" s="127"/>
      <c r="CX7" s="127"/>
      <c r="CY7" s="127"/>
      <c r="CZ7" s="127"/>
      <c r="DA7" s="127"/>
      <c r="DB7" s="127">
        <f>'стр.2 2020'!DB7:DJ7*1.05-1150</f>
        <v>11309.3525</v>
      </c>
      <c r="DC7" s="127"/>
      <c r="DD7" s="127"/>
      <c r="DE7" s="127"/>
      <c r="DF7" s="127"/>
      <c r="DG7" s="127"/>
      <c r="DH7" s="127"/>
      <c r="DI7" s="127"/>
      <c r="DJ7" s="127"/>
      <c r="DK7" s="127">
        <f>'стр.2 2020'!DK7:DT7*1.05+1150+1</f>
        <v>34521.47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>
        <f>'стр.2 2020'!ES7:FB7*1.05</f>
        <v>0</v>
      </c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</row>
    <row r="8" spans="1:167" ht="13.5" customHeight="1">
      <c r="A8" s="29"/>
      <c r="B8" s="131" t="s">
        <v>53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2"/>
      <c r="AV8" s="133" t="s">
        <v>29</v>
      </c>
      <c r="AW8" s="133"/>
      <c r="AX8" s="133"/>
      <c r="AY8" s="133"/>
      <c r="AZ8" s="133"/>
      <c r="BA8" s="133"/>
      <c r="BB8" s="133"/>
      <c r="BC8" s="133"/>
      <c r="BD8" s="127">
        <v>1913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>
        <f>'стр.2 2020'!CA8:CI8*1.05</f>
        <v>173.0925</v>
      </c>
      <c r="CB8" s="127"/>
      <c r="CC8" s="127"/>
      <c r="CD8" s="127"/>
      <c r="CE8" s="127"/>
      <c r="CF8" s="127"/>
      <c r="CG8" s="127"/>
      <c r="CH8" s="127"/>
      <c r="CI8" s="127"/>
      <c r="CJ8" s="127">
        <f>'стр.2 2020'!CJ8:CR8*1.05</f>
        <v>571.095</v>
      </c>
      <c r="CK8" s="127"/>
      <c r="CL8" s="127"/>
      <c r="CM8" s="127"/>
      <c r="CN8" s="127"/>
      <c r="CO8" s="127"/>
      <c r="CP8" s="127"/>
      <c r="CQ8" s="127"/>
      <c r="CR8" s="127"/>
      <c r="CS8" s="127">
        <f>'стр.2 2020'!CS8:DA8*1.05</f>
        <v>136.71000000000004</v>
      </c>
      <c r="CT8" s="127"/>
      <c r="CU8" s="127"/>
      <c r="CV8" s="127"/>
      <c r="CW8" s="127"/>
      <c r="CX8" s="127"/>
      <c r="CY8" s="127"/>
      <c r="CZ8" s="127"/>
      <c r="DA8" s="127"/>
      <c r="DB8" s="127">
        <f>'стр.2 2020'!DB8:DJ8*1.05</f>
        <v>280.035</v>
      </c>
      <c r="DC8" s="127"/>
      <c r="DD8" s="127"/>
      <c r="DE8" s="127"/>
      <c r="DF8" s="127"/>
      <c r="DG8" s="127"/>
      <c r="DH8" s="127"/>
      <c r="DI8" s="127"/>
      <c r="DJ8" s="127"/>
      <c r="DK8" s="127">
        <f>'стр.2 2020'!DK8:DT8*1.05</f>
        <v>751.9050000000001</v>
      </c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>
        <f>'стр.2 2019'!ES8:FB8*1.05</f>
        <v>0</v>
      </c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</row>
    <row r="9" spans="1:167" ht="26.25" customHeight="1">
      <c r="A9" s="29"/>
      <c r="B9" s="131" t="s">
        <v>80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2"/>
      <c r="AV9" s="133" t="s">
        <v>30</v>
      </c>
      <c r="AW9" s="133"/>
      <c r="AX9" s="133"/>
      <c r="AY9" s="133"/>
      <c r="AZ9" s="133"/>
      <c r="BA9" s="133"/>
      <c r="BB9" s="133"/>
      <c r="BC9" s="133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</row>
    <row r="10" spans="1:167" ht="13.5" customHeight="1">
      <c r="A10" s="29"/>
      <c r="B10" s="138" t="s">
        <v>55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9"/>
      <c r="AV10" s="133" t="s">
        <v>31</v>
      </c>
      <c r="AW10" s="133"/>
      <c r="AX10" s="133"/>
      <c r="AY10" s="133"/>
      <c r="AZ10" s="133"/>
      <c r="BA10" s="133"/>
      <c r="BB10" s="133"/>
      <c r="BC10" s="133"/>
      <c r="BD10" s="127">
        <v>2541</v>
      </c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>
        <f>'стр.2 2020'!CA10:CI10*1.05</f>
        <v>230.4225</v>
      </c>
      <c r="CB10" s="127"/>
      <c r="CC10" s="127"/>
      <c r="CD10" s="127"/>
      <c r="CE10" s="127"/>
      <c r="CF10" s="127"/>
      <c r="CG10" s="127"/>
      <c r="CH10" s="127"/>
      <c r="CI10" s="127"/>
      <c r="CJ10" s="127">
        <f>'стр.2 2020'!CJ10:CR10*1.05</f>
        <v>758.52</v>
      </c>
      <c r="CK10" s="127"/>
      <c r="CL10" s="127"/>
      <c r="CM10" s="127"/>
      <c r="CN10" s="127"/>
      <c r="CO10" s="127"/>
      <c r="CP10" s="127"/>
      <c r="CQ10" s="127"/>
      <c r="CR10" s="127"/>
      <c r="CS10" s="127">
        <f>'стр.2 2020'!CS10:DA10*1.05</f>
        <v>181.9125</v>
      </c>
      <c r="CT10" s="127"/>
      <c r="CU10" s="127"/>
      <c r="CV10" s="127"/>
      <c r="CW10" s="127"/>
      <c r="CX10" s="127"/>
      <c r="CY10" s="127"/>
      <c r="CZ10" s="127"/>
      <c r="DA10" s="127"/>
      <c r="DB10" s="127">
        <f>'стр.2 2020'!DB10:DJ10*1.05-1</f>
        <v>370.5425</v>
      </c>
      <c r="DC10" s="127"/>
      <c r="DD10" s="127"/>
      <c r="DE10" s="127"/>
      <c r="DF10" s="127"/>
      <c r="DG10" s="127"/>
      <c r="DH10" s="127"/>
      <c r="DI10" s="127"/>
      <c r="DJ10" s="127"/>
      <c r="DK10" s="127">
        <f>'стр.2 2020'!DK10:DT10*1.05-1</f>
        <v>998.9150000000001</v>
      </c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>
        <f>'стр.2 2019'!ES10:FB10*1.05</f>
        <v>0</v>
      </c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</row>
    <row r="11" spans="1:167" ht="13.5" customHeight="1">
      <c r="A11" s="29"/>
      <c r="B11" s="131" t="s">
        <v>56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2"/>
      <c r="AV11" s="133" t="s">
        <v>32</v>
      </c>
      <c r="AW11" s="133"/>
      <c r="AX11" s="133"/>
      <c r="AY11" s="133"/>
      <c r="AZ11" s="133"/>
      <c r="BA11" s="133"/>
      <c r="BB11" s="133"/>
      <c r="BC11" s="133"/>
      <c r="BD11" s="127">
        <v>1914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>
        <f>'стр.2 2020'!CA11:CI11*1.05</f>
        <v>173.0925</v>
      </c>
      <c r="CB11" s="127"/>
      <c r="CC11" s="127"/>
      <c r="CD11" s="127"/>
      <c r="CE11" s="127"/>
      <c r="CF11" s="127"/>
      <c r="CG11" s="127"/>
      <c r="CH11" s="127"/>
      <c r="CI11" s="127"/>
      <c r="CJ11" s="127">
        <f>'стр.2 2020'!CJ11:CR11*1.05</f>
        <v>571.095</v>
      </c>
      <c r="CK11" s="127"/>
      <c r="CL11" s="127"/>
      <c r="CM11" s="127"/>
      <c r="CN11" s="127"/>
      <c r="CO11" s="127"/>
      <c r="CP11" s="127"/>
      <c r="CQ11" s="127"/>
      <c r="CR11" s="127"/>
      <c r="CS11" s="127">
        <f>'стр.2 2020'!CS11:DA11*1.05</f>
        <v>136.71000000000004</v>
      </c>
      <c r="CT11" s="127"/>
      <c r="CU11" s="127"/>
      <c r="CV11" s="127"/>
      <c r="CW11" s="127"/>
      <c r="CX11" s="127"/>
      <c r="CY11" s="127"/>
      <c r="CZ11" s="127"/>
      <c r="DA11" s="127"/>
      <c r="DB11" s="127">
        <v>280</v>
      </c>
      <c r="DC11" s="127"/>
      <c r="DD11" s="127"/>
      <c r="DE11" s="127"/>
      <c r="DF11" s="127"/>
      <c r="DG11" s="127"/>
      <c r="DH11" s="127"/>
      <c r="DI11" s="127"/>
      <c r="DJ11" s="127"/>
      <c r="DK11" s="127">
        <f>'стр.2 2020'!DK11:DT11*1.05</f>
        <v>753.0075</v>
      </c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>
        <f>'стр.2 2019'!ES11:FB11*1.05</f>
        <v>0</v>
      </c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</row>
    <row r="12" spans="1:167" ht="13.5" customHeight="1">
      <c r="A12" s="29"/>
      <c r="B12" s="131" t="s">
        <v>57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2"/>
      <c r="AV12" s="133" t="s">
        <v>33</v>
      </c>
      <c r="AW12" s="133"/>
      <c r="AX12" s="133"/>
      <c r="AY12" s="133"/>
      <c r="AZ12" s="133"/>
      <c r="BA12" s="133"/>
      <c r="BB12" s="133"/>
      <c r="BC12" s="133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</row>
    <row r="13" spans="1:167" ht="13.5" customHeight="1">
      <c r="A13" s="29"/>
      <c r="B13" s="134" t="s">
        <v>58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5"/>
      <c r="AV13" s="133" t="s">
        <v>35</v>
      </c>
      <c r="AW13" s="133"/>
      <c r="AX13" s="133"/>
      <c r="AY13" s="133"/>
      <c r="AZ13" s="133"/>
      <c r="BA13" s="133"/>
      <c r="BB13" s="133"/>
      <c r="BC13" s="133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</row>
    <row r="14" spans="1:167" ht="13.5" customHeight="1">
      <c r="A14" s="29"/>
      <c r="B14" s="134" t="s">
        <v>59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5"/>
      <c r="AV14" s="133" t="s">
        <v>36</v>
      </c>
      <c r="AW14" s="133"/>
      <c r="AX14" s="133"/>
      <c r="AY14" s="133"/>
      <c r="AZ14" s="133"/>
      <c r="BA14" s="133"/>
      <c r="BB14" s="133"/>
      <c r="BC14" s="133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</row>
    <row r="15" spans="1:167" ht="13.5" customHeight="1">
      <c r="A15" s="29"/>
      <c r="B15" s="134" t="s">
        <v>60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5"/>
      <c r="AV15" s="133" t="s">
        <v>37</v>
      </c>
      <c r="AW15" s="133"/>
      <c r="AX15" s="133"/>
      <c r="AY15" s="133"/>
      <c r="AZ15" s="133"/>
      <c r="BA15" s="133"/>
      <c r="BB15" s="133"/>
      <c r="BC15" s="133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</row>
    <row r="16" spans="1:167" ht="13.5" customHeight="1">
      <c r="A16" s="29"/>
      <c r="B16" s="136" t="s">
        <v>97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7"/>
      <c r="AV16" s="133" t="s">
        <v>38</v>
      </c>
      <c r="AW16" s="133"/>
      <c r="AX16" s="133"/>
      <c r="AY16" s="133"/>
      <c r="AZ16" s="133"/>
      <c r="BA16" s="133"/>
      <c r="BB16" s="133"/>
      <c r="BC16" s="133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</row>
    <row r="17" spans="1:167" ht="13.5" customHeight="1">
      <c r="A17" s="29"/>
      <c r="B17" s="136" t="s">
        <v>98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7"/>
      <c r="AV17" s="133" t="s">
        <v>39</v>
      </c>
      <c r="AW17" s="133"/>
      <c r="AX17" s="133"/>
      <c r="AY17" s="133"/>
      <c r="AZ17" s="133"/>
      <c r="BA17" s="133"/>
      <c r="BB17" s="133"/>
      <c r="BC17" s="133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</row>
    <row r="18" spans="1:167" ht="13.5" customHeight="1">
      <c r="A18" s="29"/>
      <c r="B18" s="134" t="s">
        <v>61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5"/>
      <c r="AV18" s="133" t="s">
        <v>40</v>
      </c>
      <c r="AW18" s="133"/>
      <c r="AX18" s="133"/>
      <c r="AY18" s="133"/>
      <c r="AZ18" s="133"/>
      <c r="BA18" s="133"/>
      <c r="BB18" s="133"/>
      <c r="BC18" s="133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</row>
    <row r="19" spans="1:167" ht="13.5" customHeight="1">
      <c r="A19" s="29"/>
      <c r="B19" s="134" t="s">
        <v>62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5"/>
      <c r="AV19" s="133" t="s">
        <v>41</v>
      </c>
      <c r="AW19" s="133"/>
      <c r="AX19" s="133"/>
      <c r="AY19" s="133"/>
      <c r="AZ19" s="133"/>
      <c r="BA19" s="133"/>
      <c r="BB19" s="133"/>
      <c r="BC19" s="133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</row>
    <row r="20" spans="1:167" ht="13.5" customHeight="1">
      <c r="A20" s="29"/>
      <c r="B20" s="136" t="s">
        <v>63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7"/>
      <c r="AV20" s="133" t="s">
        <v>43</v>
      </c>
      <c r="AW20" s="133"/>
      <c r="AX20" s="133"/>
      <c r="AY20" s="133"/>
      <c r="AZ20" s="133"/>
      <c r="BA20" s="133"/>
      <c r="BB20" s="133"/>
      <c r="BC20" s="133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</row>
    <row r="21" spans="1:167" ht="13.5" customHeight="1">
      <c r="A21" s="29"/>
      <c r="B21" s="134" t="s">
        <v>64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5"/>
      <c r="AV21" s="133" t="s">
        <v>42</v>
      </c>
      <c r="AW21" s="133"/>
      <c r="AX21" s="133"/>
      <c r="AY21" s="133"/>
      <c r="AZ21" s="133"/>
      <c r="BA21" s="133"/>
      <c r="BB21" s="133"/>
      <c r="BC21" s="133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</row>
    <row r="22" spans="1:167" ht="13.5" customHeight="1">
      <c r="A22" s="29"/>
      <c r="B22" s="136" t="s">
        <v>65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7"/>
      <c r="AV22" s="133" t="s">
        <v>44</v>
      </c>
      <c r="AW22" s="133"/>
      <c r="AX22" s="133"/>
      <c r="AY22" s="133"/>
      <c r="AZ22" s="133"/>
      <c r="BA22" s="133"/>
      <c r="BB22" s="133"/>
      <c r="BC22" s="133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</row>
    <row r="23" spans="1:167" ht="13.5" customHeight="1">
      <c r="A23" s="29"/>
      <c r="B23" s="136" t="s">
        <v>66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7"/>
      <c r="AV23" s="133" t="s">
        <v>45</v>
      </c>
      <c r="AW23" s="133"/>
      <c r="AX23" s="133"/>
      <c r="AY23" s="133"/>
      <c r="AZ23" s="133"/>
      <c r="BA23" s="133"/>
      <c r="BB23" s="133"/>
      <c r="BC23" s="133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</row>
    <row r="24" spans="1:167" ht="13.5" customHeight="1">
      <c r="A24" s="29"/>
      <c r="B24" s="134" t="s">
        <v>67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133" t="s">
        <v>46</v>
      </c>
      <c r="AW24" s="133"/>
      <c r="AX24" s="133"/>
      <c r="AY24" s="133"/>
      <c r="AZ24" s="133"/>
      <c r="BA24" s="133"/>
      <c r="BB24" s="133"/>
      <c r="BC24" s="133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</row>
    <row r="25" spans="1:167" ht="13.5" customHeight="1">
      <c r="A25" s="29"/>
      <c r="B25" s="131" t="s">
        <v>68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2"/>
      <c r="AV25" s="133" t="s">
        <v>34</v>
      </c>
      <c r="AW25" s="133"/>
      <c r="AX25" s="133"/>
      <c r="AY25" s="133"/>
      <c r="AZ25" s="133"/>
      <c r="BA25" s="133"/>
      <c r="BB25" s="133"/>
      <c r="BC25" s="133"/>
      <c r="BD25" s="127">
        <v>552</v>
      </c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>
        <f>'стр.2 2020'!CA25:CI25*1.05</f>
        <v>50.715</v>
      </c>
      <c r="CB25" s="127"/>
      <c r="CC25" s="127"/>
      <c r="CD25" s="127"/>
      <c r="CE25" s="127"/>
      <c r="CF25" s="127"/>
      <c r="CG25" s="127"/>
      <c r="CH25" s="127"/>
      <c r="CI25" s="127"/>
      <c r="CJ25" s="127">
        <f>'стр.2 2020'!CJ25:CR25*1.05-1</f>
        <v>165.47750000000002</v>
      </c>
      <c r="CK25" s="127"/>
      <c r="CL25" s="127"/>
      <c r="CM25" s="127"/>
      <c r="CN25" s="127"/>
      <c r="CO25" s="127"/>
      <c r="CP25" s="127"/>
      <c r="CQ25" s="127"/>
      <c r="CR25" s="127"/>
      <c r="CS25" s="127">
        <f>'стр.2 2020'!CS25:DA25*1.05</f>
        <v>40.792500000000004</v>
      </c>
      <c r="CT25" s="127"/>
      <c r="CU25" s="127"/>
      <c r="CV25" s="127"/>
      <c r="CW25" s="127"/>
      <c r="CX25" s="127"/>
      <c r="CY25" s="127"/>
      <c r="CZ25" s="127"/>
      <c r="DA25" s="127"/>
      <c r="DB25" s="127">
        <f>'стр.2 2020'!DB25:DJ25*1.05-1</f>
        <v>81.6875</v>
      </c>
      <c r="DC25" s="127"/>
      <c r="DD25" s="127"/>
      <c r="DE25" s="127"/>
      <c r="DF25" s="127"/>
      <c r="DG25" s="127"/>
      <c r="DH25" s="127"/>
      <c r="DI25" s="127"/>
      <c r="DJ25" s="127"/>
      <c r="DK25" s="127">
        <f>'стр.2 2020'!DK25:DT25*1.05+2</f>
        <v>212.57750000000001</v>
      </c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>
        <f>'стр.2 2019'!ES25:FB25*1.05</f>
        <v>-0.012600000000000012</v>
      </c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</row>
    <row r="26" spans="1:167" ht="13.5" customHeight="1">
      <c r="A26" s="29"/>
      <c r="B26" s="131" t="s">
        <v>69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133" t="s">
        <v>47</v>
      </c>
      <c r="AW26" s="133"/>
      <c r="AX26" s="133"/>
      <c r="AY26" s="133"/>
      <c r="AZ26" s="133"/>
      <c r="BA26" s="133"/>
      <c r="BB26" s="133"/>
      <c r="BC26" s="133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</row>
    <row r="27" spans="1:167" s="27" customFormat="1" ht="13.5" customHeight="1">
      <c r="A27" s="26"/>
      <c r="B27" s="128" t="s">
        <v>81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9"/>
      <c r="AV27" s="130" t="s">
        <v>48</v>
      </c>
      <c r="AW27" s="130"/>
      <c r="AX27" s="130"/>
      <c r="AY27" s="130"/>
      <c r="AZ27" s="130"/>
      <c r="BA27" s="130"/>
      <c r="BB27" s="130"/>
      <c r="BC27" s="130"/>
      <c r="BD27" s="123">
        <v>5149187</v>
      </c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>
        <f>'стр.2 2020'!CA27:CI27*1.05</f>
        <v>2459366.595</v>
      </c>
      <c r="CB27" s="123"/>
      <c r="CC27" s="123"/>
      <c r="CD27" s="123"/>
      <c r="CE27" s="123"/>
      <c r="CF27" s="123"/>
      <c r="CG27" s="123"/>
      <c r="CH27" s="123"/>
      <c r="CI27" s="123"/>
      <c r="CJ27" s="123">
        <f>'стр.2 2020'!CJ27:CR27*1.05</f>
        <v>1421772.975</v>
      </c>
      <c r="CK27" s="123"/>
      <c r="CL27" s="123"/>
      <c r="CM27" s="123"/>
      <c r="CN27" s="123"/>
      <c r="CO27" s="123"/>
      <c r="CP27" s="123"/>
      <c r="CQ27" s="123"/>
      <c r="CR27" s="123"/>
      <c r="CS27" s="123">
        <f>'стр.2 2020'!CS27:DA27*1.05</f>
        <v>198839.1825</v>
      </c>
      <c r="CT27" s="123"/>
      <c r="CU27" s="123"/>
      <c r="CV27" s="123"/>
      <c r="CW27" s="123"/>
      <c r="CX27" s="123"/>
      <c r="CY27" s="123"/>
      <c r="CZ27" s="123"/>
      <c r="DA27" s="123"/>
      <c r="DB27" s="123">
        <f>'стр.2 2020'!DB27:DJ27*1.05</f>
        <v>282873.9375</v>
      </c>
      <c r="DC27" s="123"/>
      <c r="DD27" s="123"/>
      <c r="DE27" s="123"/>
      <c r="DF27" s="123"/>
      <c r="DG27" s="123"/>
      <c r="DH27" s="123"/>
      <c r="DI27" s="123"/>
      <c r="DJ27" s="123"/>
      <c r="DK27" s="123">
        <f>'стр.2 2020'!DK27:DT27*1.05-1</f>
        <v>786331.8200000001</v>
      </c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</row>
    <row r="28" spans="1:167" s="31" customFormat="1" ht="14.25" customHeight="1">
      <c r="A28" s="30"/>
      <c r="B28" s="124" t="s">
        <v>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5"/>
      <c r="AV28" s="126" t="s">
        <v>49</v>
      </c>
      <c r="AW28" s="126"/>
      <c r="AX28" s="126"/>
      <c r="AY28" s="126"/>
      <c r="AZ28" s="126"/>
      <c r="BA28" s="126"/>
      <c r="BB28" s="126"/>
      <c r="BC28" s="126"/>
      <c r="BD28" s="117">
        <v>312091</v>
      </c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>
        <f>'стр.2 2020'!DU28:EI28*1.05</f>
        <v>11515.612500000001</v>
      </c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>
        <f>'стр.2 2020'!EJ28:ER28*1.05</f>
        <v>16537.5</v>
      </c>
      <c r="EK28" s="117"/>
      <c r="EL28" s="117"/>
      <c r="EM28" s="117"/>
      <c r="EN28" s="117"/>
      <c r="EO28" s="117"/>
      <c r="EP28" s="117"/>
      <c r="EQ28" s="117"/>
      <c r="ER28" s="117"/>
      <c r="ES28" s="117">
        <f>'стр.2 2020'!ES28:FB28*1.05</f>
        <v>23825.025</v>
      </c>
      <c r="ET28" s="117"/>
      <c r="EU28" s="117"/>
      <c r="EV28" s="117"/>
      <c r="EW28" s="117"/>
      <c r="EX28" s="117"/>
      <c r="EY28" s="117"/>
      <c r="EZ28" s="117"/>
      <c r="FA28" s="117"/>
      <c r="FB28" s="117"/>
      <c r="FC28" s="117">
        <f>'стр.2 2020'!FC28:FK28*1.05-1</f>
        <v>260212.15250000003</v>
      </c>
      <c r="FD28" s="117"/>
      <c r="FE28" s="117"/>
      <c r="FF28" s="117"/>
      <c r="FG28" s="117"/>
      <c r="FH28" s="117"/>
      <c r="FI28" s="117"/>
      <c r="FJ28" s="117"/>
      <c r="FK28" s="117"/>
    </row>
    <row r="29" spans="1:167" s="31" customFormat="1" ht="14.25" customHeight="1">
      <c r="A29" s="119" t="s">
        <v>72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  <c r="AV29" s="122" t="s">
        <v>50</v>
      </c>
      <c r="AW29" s="122"/>
      <c r="AX29" s="122"/>
      <c r="AY29" s="122"/>
      <c r="AZ29" s="122"/>
      <c r="BA29" s="122"/>
      <c r="BB29" s="122"/>
      <c r="BC29" s="122"/>
      <c r="BD29" s="117">
        <f>BD27+BD28</f>
        <v>5461278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</row>
  </sheetData>
  <sheetProtection/>
  <mergeCells count="339">
    <mergeCell ref="B1:FJ1"/>
    <mergeCell ref="FA2:FJ2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S29:DA29"/>
    <mergeCell ref="DB29:DJ29"/>
    <mergeCell ref="CJ28:CR28"/>
    <mergeCell ref="CS28:DA28"/>
    <mergeCell ref="DB28:DJ28"/>
    <mergeCell ref="DK28:DT28"/>
    <mergeCell ref="A29:AU29"/>
    <mergeCell ref="AV29:BC29"/>
    <mergeCell ref="BD29:BN29"/>
    <mergeCell ref="BO29:BZ29"/>
    <mergeCell ref="CA29:CI29"/>
    <mergeCell ref="CJ29:CR29"/>
    <mergeCell ref="DK29:DT29"/>
    <mergeCell ref="DU29:EI29"/>
    <mergeCell ref="EJ29:ER29"/>
    <mergeCell ref="ES29:FB29"/>
    <mergeCell ref="FC29:FK29"/>
    <mergeCell ref="ES28:FB28"/>
    <mergeCell ref="FC28:FK28"/>
    <mergeCell ref="DU28:EI28"/>
    <mergeCell ref="EJ28:ER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Balkarova.Olga</cp:lastModifiedBy>
  <cp:lastPrinted>2019-04-25T04:29:55Z</cp:lastPrinted>
  <dcterms:created xsi:type="dcterms:W3CDTF">2011-01-11T10:25:48Z</dcterms:created>
  <dcterms:modified xsi:type="dcterms:W3CDTF">2019-04-25T05:03:28Z</dcterms:modified>
  <cp:category/>
  <cp:version/>
  <cp:contentType/>
  <cp:contentStatus/>
</cp:coreProperties>
</file>